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/>
  <bookViews>
    <workbookView xWindow="480" yWindow="1605" windowWidth="1980" windowHeight="11640" tabRatio="835" activeTab="1"/>
  </bookViews>
  <sheets>
    <sheet name="титул лист" sheetId="50" r:id="rId1"/>
    <sheet name="от 7-12лет измен 94,55" sheetId="52" r:id="rId2"/>
  </sheets>
  <definedNames>
    <definedName name="_xlnm.Print_Area" localSheetId="0">'титул лист'!$A$1:$Q$27</definedName>
  </definedNames>
  <calcPr calcId="144525" refMode="R1C1"/>
</workbook>
</file>

<file path=xl/calcChain.xml><?xml version="1.0" encoding="utf-8"?>
<calcChain xmlns="http://schemas.openxmlformats.org/spreadsheetml/2006/main">
  <c r="H274" i="52" l="1"/>
  <c r="G274" i="52"/>
  <c r="F274" i="52"/>
  <c r="E274" i="52"/>
  <c r="D274" i="52"/>
  <c r="C274" i="52"/>
  <c r="H247" i="52"/>
  <c r="G247" i="52"/>
  <c r="F247" i="52"/>
  <c r="E247" i="52"/>
  <c r="D247" i="52"/>
  <c r="C247" i="52"/>
  <c r="H220" i="52"/>
  <c r="G220" i="52"/>
  <c r="F220" i="52"/>
  <c r="E220" i="52"/>
  <c r="D220" i="52"/>
  <c r="C220" i="52"/>
  <c r="H193" i="52"/>
  <c r="G193" i="52"/>
  <c r="F193" i="52"/>
  <c r="E193" i="52"/>
  <c r="D193" i="52"/>
  <c r="C193" i="52"/>
  <c r="H164" i="52"/>
  <c r="G164" i="52"/>
  <c r="F164" i="52"/>
  <c r="E164" i="52"/>
  <c r="D164" i="52"/>
  <c r="C164" i="52"/>
  <c r="H138" i="52"/>
  <c r="G138" i="52"/>
  <c r="F138" i="52"/>
  <c r="E138" i="52"/>
  <c r="D138" i="52"/>
  <c r="C138" i="52"/>
  <c r="H110" i="52"/>
  <c r="G110" i="52"/>
  <c r="F110" i="52"/>
  <c r="E110" i="52"/>
  <c r="D110" i="52"/>
  <c r="C110" i="52"/>
  <c r="H84" i="52"/>
  <c r="G84" i="52"/>
  <c r="F84" i="52"/>
  <c r="E84" i="52"/>
  <c r="D84" i="52"/>
  <c r="C84" i="52"/>
  <c r="H59" i="52"/>
  <c r="G59" i="52"/>
  <c r="F59" i="52"/>
  <c r="E59" i="52"/>
  <c r="D59" i="52"/>
  <c r="C59" i="52"/>
  <c r="C33" i="52"/>
  <c r="H261" i="52"/>
  <c r="G261" i="52"/>
  <c r="F261" i="52"/>
  <c r="E261" i="52"/>
  <c r="D261" i="52"/>
  <c r="C261" i="52"/>
  <c r="H234" i="52"/>
  <c r="G234" i="52"/>
  <c r="F234" i="52"/>
  <c r="E234" i="52"/>
  <c r="D234" i="52"/>
  <c r="C234" i="52"/>
  <c r="H207" i="52"/>
  <c r="G207" i="52"/>
  <c r="F207" i="52"/>
  <c r="E207" i="52"/>
  <c r="D207" i="52"/>
  <c r="C207" i="52"/>
  <c r="H180" i="52"/>
  <c r="G180" i="52"/>
  <c r="F180" i="52"/>
  <c r="E180" i="52"/>
  <c r="D180" i="52"/>
  <c r="C180" i="52"/>
  <c r="H151" i="52"/>
  <c r="G151" i="52"/>
  <c r="F151" i="52"/>
  <c r="E151" i="52"/>
  <c r="D151" i="52"/>
  <c r="C151" i="52"/>
  <c r="H125" i="52"/>
  <c r="G125" i="52"/>
  <c r="F125" i="52"/>
  <c r="E125" i="52"/>
  <c r="D125" i="52"/>
  <c r="C125" i="52"/>
  <c r="H98" i="52"/>
  <c r="G98" i="52"/>
  <c r="F98" i="52"/>
  <c r="E98" i="52"/>
  <c r="D98" i="52"/>
  <c r="C98" i="52"/>
  <c r="H72" i="52"/>
  <c r="G72" i="52"/>
  <c r="F72" i="52"/>
  <c r="E72" i="52"/>
  <c r="D72" i="52"/>
  <c r="C72" i="52"/>
  <c r="H46" i="52"/>
  <c r="G46" i="52"/>
  <c r="F46" i="52"/>
  <c r="E46" i="52"/>
  <c r="D46" i="52"/>
  <c r="C46" i="52"/>
  <c r="C20" i="52"/>
  <c r="E33" i="52"/>
  <c r="F33" i="52"/>
  <c r="G33" i="52"/>
  <c r="H33" i="52"/>
  <c r="D33" i="52"/>
  <c r="E20" i="52"/>
  <c r="F20" i="52"/>
  <c r="G20" i="52"/>
  <c r="H20" i="52"/>
  <c r="D20" i="52"/>
  <c r="D266" i="52" l="1"/>
  <c r="D253" i="52"/>
  <c r="D239" i="52"/>
  <c r="D226" i="52"/>
  <c r="D212" i="52"/>
  <c r="D200" i="52"/>
  <c r="D185" i="52"/>
  <c r="D171" i="52"/>
  <c r="D156" i="52"/>
  <c r="D144" i="52"/>
  <c r="D130" i="52"/>
  <c r="D116" i="52"/>
  <c r="D103" i="52"/>
  <c r="D90" i="52"/>
  <c r="D77" i="52"/>
  <c r="D65" i="52"/>
  <c r="D51" i="52"/>
  <c r="D39" i="52"/>
  <c r="D43" i="52"/>
  <c r="D25" i="52"/>
  <c r="D11" i="52"/>
  <c r="E35" i="52"/>
  <c r="E61" i="52"/>
  <c r="E86" i="52"/>
  <c r="E112" i="52"/>
  <c r="E140" i="52"/>
  <c r="E166" i="52"/>
  <c r="E195" i="52"/>
  <c r="E222" i="52"/>
  <c r="E249" i="52"/>
  <c r="E276" i="52"/>
  <c r="G282" i="52"/>
  <c r="H282" i="52"/>
  <c r="H283" i="52" s="1"/>
  <c r="F282" i="52"/>
  <c r="E280" i="52"/>
  <c r="E282" i="52"/>
  <c r="C282" i="52"/>
  <c r="C280" i="52"/>
  <c r="F280" i="52"/>
  <c r="G280" i="52"/>
  <c r="H280" i="52"/>
  <c r="H276" i="52"/>
  <c r="G276" i="52"/>
  <c r="F276" i="52"/>
  <c r="C276" i="52"/>
  <c r="H275" i="52"/>
  <c r="D271" i="52"/>
  <c r="H249" i="52"/>
  <c r="G249" i="52"/>
  <c r="F249" i="52"/>
  <c r="C249" i="52"/>
  <c r="H248" i="52"/>
  <c r="D244" i="52"/>
  <c r="H222" i="52"/>
  <c r="G222" i="52"/>
  <c r="F222" i="52"/>
  <c r="C222" i="52"/>
  <c r="H221" i="52"/>
  <c r="D217" i="52"/>
  <c r="H195" i="52"/>
  <c r="G195" i="52"/>
  <c r="F195" i="52"/>
  <c r="C195" i="52"/>
  <c r="H194" i="52"/>
  <c r="D190" i="52"/>
  <c r="H166" i="52"/>
  <c r="H167" i="52" s="1"/>
  <c r="G166" i="52"/>
  <c r="F166" i="52"/>
  <c r="C166" i="52"/>
  <c r="H165" i="52"/>
  <c r="D161" i="52"/>
  <c r="F140" i="52"/>
  <c r="G140" i="52"/>
  <c r="H140" i="52"/>
  <c r="H141" i="52" s="1"/>
  <c r="C140" i="52"/>
  <c r="H139" i="52"/>
  <c r="D135" i="52"/>
  <c r="H112" i="52"/>
  <c r="H113" i="52" s="1"/>
  <c r="G112" i="52"/>
  <c r="F112" i="52"/>
  <c r="C112" i="52"/>
  <c r="H111" i="52"/>
  <c r="D107" i="52"/>
  <c r="F86" i="52"/>
  <c r="G86" i="52"/>
  <c r="H86" i="52"/>
  <c r="C86" i="52"/>
  <c r="H85" i="52"/>
  <c r="D81" i="52"/>
  <c r="H61" i="52"/>
  <c r="H284" i="52" s="1"/>
  <c r="H285" i="52" s="1"/>
  <c r="G61" i="52"/>
  <c r="F61" i="52"/>
  <c r="C61" i="52"/>
  <c r="H60" i="52"/>
  <c r="D56" i="52"/>
  <c r="H262" i="52"/>
  <c r="D258" i="52"/>
  <c r="H235" i="52"/>
  <c r="D231" i="52"/>
  <c r="H208" i="52"/>
  <c r="D204" i="52"/>
  <c r="H181" i="52"/>
  <c r="D177" i="52"/>
  <c r="H152" i="52"/>
  <c r="D148" i="52"/>
  <c r="H126" i="52"/>
  <c r="D122" i="52"/>
  <c r="H99" i="52"/>
  <c r="D95" i="52"/>
  <c r="H69" i="52"/>
  <c r="H73" i="52"/>
  <c r="G69" i="52"/>
  <c r="F69" i="52"/>
  <c r="E69" i="52"/>
  <c r="D69" i="52"/>
  <c r="H43" i="52"/>
  <c r="H47" i="52"/>
  <c r="G43" i="52"/>
  <c r="F43" i="52"/>
  <c r="E43" i="52"/>
  <c r="H17" i="52"/>
  <c r="H30" i="52"/>
  <c r="H35" i="52"/>
  <c r="G17" i="52"/>
  <c r="G30" i="52"/>
  <c r="G35" i="52"/>
  <c r="F17" i="52"/>
  <c r="F30" i="52"/>
  <c r="F35" i="52"/>
  <c r="E17" i="52"/>
  <c r="E30" i="52"/>
  <c r="C35" i="52"/>
  <c r="H34" i="52"/>
  <c r="D30" i="52"/>
  <c r="H21" i="52"/>
  <c r="D17" i="52"/>
  <c r="H271" i="52"/>
  <c r="G271" i="52"/>
  <c r="F271" i="52"/>
  <c r="E271" i="52"/>
  <c r="H258" i="52"/>
  <c r="G258" i="52"/>
  <c r="F258" i="52"/>
  <c r="E258" i="52"/>
  <c r="H244" i="52"/>
  <c r="G244" i="52"/>
  <c r="F244" i="52"/>
  <c r="E244" i="52"/>
  <c r="H231" i="52"/>
  <c r="G231" i="52"/>
  <c r="F231" i="52"/>
  <c r="E231" i="52"/>
  <c r="H217" i="52"/>
  <c r="G217" i="52"/>
  <c r="F217" i="52"/>
  <c r="E217" i="52"/>
  <c r="H204" i="52"/>
  <c r="G204" i="52"/>
  <c r="F204" i="52"/>
  <c r="E204" i="52"/>
  <c r="H190" i="52"/>
  <c r="G190" i="52"/>
  <c r="F190" i="52"/>
  <c r="E190" i="52"/>
  <c r="H177" i="52"/>
  <c r="H196" i="52"/>
  <c r="G177" i="52"/>
  <c r="F177" i="52"/>
  <c r="E177" i="52"/>
  <c r="C177" i="52"/>
  <c r="C95" i="52"/>
  <c r="H161" i="52"/>
  <c r="G161" i="52"/>
  <c r="F161" i="52"/>
  <c r="E161" i="52"/>
  <c r="H148" i="52"/>
  <c r="G148" i="52"/>
  <c r="F148" i="52"/>
  <c r="E148" i="52"/>
  <c r="H135" i="52"/>
  <c r="G135" i="52"/>
  <c r="F135" i="52"/>
  <c r="E135" i="52"/>
  <c r="H122" i="52"/>
  <c r="G122" i="52"/>
  <c r="F122" i="52"/>
  <c r="E122" i="52"/>
  <c r="H107" i="52"/>
  <c r="G107" i="52"/>
  <c r="F107" i="52"/>
  <c r="E107" i="52"/>
  <c r="H95" i="52"/>
  <c r="G95" i="52"/>
  <c r="F95" i="52"/>
  <c r="E95" i="52"/>
  <c r="H81" i="52"/>
  <c r="G81" i="52"/>
  <c r="F81" i="52"/>
  <c r="E81" i="52"/>
  <c r="H56" i="52"/>
  <c r="G56" i="52"/>
  <c r="F56" i="52"/>
  <c r="E56" i="52"/>
  <c r="H62" i="52"/>
  <c r="H281" i="52"/>
  <c r="H87" i="52"/>
  <c r="H277" i="52"/>
  <c r="H36" i="52"/>
  <c r="H250" i="52"/>
  <c r="H223" i="52"/>
  <c r="E284" i="52" l="1"/>
  <c r="G284" i="52"/>
  <c r="F284" i="52"/>
  <c r="C284" i="52"/>
</calcChain>
</file>

<file path=xl/sharedStrings.xml><?xml version="1.0" encoding="utf-8"?>
<sst xmlns="http://schemas.openxmlformats.org/spreadsheetml/2006/main" count="331" uniqueCount="124">
  <si>
    <t>Чай с сахаром</t>
  </si>
  <si>
    <t>Хлеб пшеничный</t>
  </si>
  <si>
    <t>Масло сливочное/порциями/</t>
  </si>
  <si>
    <t>Напиток из шиповника</t>
  </si>
  <si>
    <t>Компот из сухофруктов</t>
  </si>
  <si>
    <t>Б</t>
  </si>
  <si>
    <t>Ж</t>
  </si>
  <si>
    <t>У</t>
  </si>
  <si>
    <t>Хлеб ржаной</t>
  </si>
  <si>
    <t>Масса порции          (г)</t>
  </si>
  <si>
    <t>Пищевые вещества (г )</t>
  </si>
  <si>
    <t>Энергетическая ценность (ккал)</t>
  </si>
  <si>
    <t>Итого за день</t>
  </si>
  <si>
    <t>Какао с молоком</t>
  </si>
  <si>
    <t>Завтрак</t>
  </si>
  <si>
    <t xml:space="preserve">Обед </t>
  </si>
  <si>
    <t xml:space="preserve">Завтрак </t>
  </si>
  <si>
    <t>Рассольник Ленинградский на м/к бульоне со сметаной</t>
  </si>
  <si>
    <t>Батон нарезной</t>
  </si>
  <si>
    <t>Сыр порционный</t>
  </si>
  <si>
    <t>Омлет натуральный</t>
  </si>
  <si>
    <t xml:space="preserve">   Наименование бдюда</t>
  </si>
  <si>
    <t>№ рецептур</t>
  </si>
  <si>
    <t xml:space="preserve">Макароны отварные </t>
  </si>
  <si>
    <t>Картофельное пюре/ картофель с молоком</t>
  </si>
  <si>
    <t>ПР</t>
  </si>
  <si>
    <t>неделя: 1               день1: понедельник</t>
  </si>
  <si>
    <t>неделя: 1               день2: вторник</t>
  </si>
  <si>
    <t>неделя: 1               день3: среда</t>
  </si>
  <si>
    <t>неделя: 1               день4: четверг</t>
  </si>
  <si>
    <t>неделя: 1               день5: пятница</t>
  </si>
  <si>
    <t>неделя: 2              день6: понедельник</t>
  </si>
  <si>
    <t>неделя: 2               день7: вторник</t>
  </si>
  <si>
    <t>неделя: 2               день8: среда</t>
  </si>
  <si>
    <t>неделя: 2               день9: четверг</t>
  </si>
  <si>
    <t>неделя: 2               день10: пятница</t>
  </si>
  <si>
    <t xml:space="preserve">Каша гречневая рассыпчатая </t>
  </si>
  <si>
    <t>200/5</t>
  </si>
  <si>
    <t>Чай с сахаром лимоном</t>
  </si>
  <si>
    <t xml:space="preserve">Свекольник на  м/к бульоне </t>
  </si>
  <si>
    <t>Морковь туш-я (курагой или изюмом)</t>
  </si>
  <si>
    <t>Чай с сахаром молоком</t>
  </si>
  <si>
    <t>Фрукт сезонный</t>
  </si>
  <si>
    <t>Кофейный напиток с молоком</t>
  </si>
  <si>
    <t>Кисель фруктовый</t>
  </si>
  <si>
    <t>Пудинг творожный с повидлом</t>
  </si>
  <si>
    <t>Суп  с мясными фрикадельками</t>
  </si>
  <si>
    <t xml:space="preserve">Фрикадельки Деревенские туш-е в соусе </t>
  </si>
  <si>
    <t>Каша молочная Дружба с маслом сливочным</t>
  </si>
  <si>
    <t>Сок фруктовый</t>
  </si>
  <si>
    <t>Картофель отварной</t>
  </si>
  <si>
    <t>Салат из свежей капусты и свеклы</t>
  </si>
  <si>
    <t>Яйцо варёное</t>
  </si>
  <si>
    <t>Картофель запечёный</t>
  </si>
  <si>
    <t>Овощи по сезону</t>
  </si>
  <si>
    <t>Рыба, тушенная в томате с овощами</t>
  </si>
  <si>
    <t>Компот из свежих яблок</t>
  </si>
  <si>
    <t>Рис отварной с овощами</t>
  </si>
  <si>
    <t>43</t>
  </si>
  <si>
    <t>70-71</t>
  </si>
  <si>
    <t>Сыр порционно</t>
  </si>
  <si>
    <t xml:space="preserve">Борщ из свежей капусты с картофелем, сметаной </t>
  </si>
  <si>
    <t xml:space="preserve">Суп гороховый  </t>
  </si>
  <si>
    <t>Каша молочная рисовая с маслом сливочным</t>
  </si>
  <si>
    <t>88</t>
  </si>
  <si>
    <t>Винегрет овощной</t>
  </si>
  <si>
    <t>Суп картофельный с вермишелью на курином бульоне</t>
  </si>
  <si>
    <t>Тефтели мясные с соусом</t>
  </si>
  <si>
    <t>Напиток апельсиновый</t>
  </si>
  <si>
    <t>Свекла туш-я с яблоками</t>
  </si>
  <si>
    <t>Щи из свежей капусты с картофелем со сметаной</t>
  </si>
  <si>
    <t>Печенье</t>
  </si>
  <si>
    <t>Гороховое пюре</t>
  </si>
  <si>
    <t>Горошек зелёный консервированный</t>
  </si>
  <si>
    <t>Плов из курицы</t>
  </si>
  <si>
    <t>Суп картофельный с клёцками на курином бульоне</t>
  </si>
  <si>
    <t>Каша молочная пшеничная с маслом сливочным</t>
  </si>
  <si>
    <t>Капуста тушёная</t>
  </si>
  <si>
    <t>Средняя масса порций, Энергетическая ценность за 10 дней</t>
  </si>
  <si>
    <t>Средняя всего за день</t>
  </si>
  <si>
    <t>Суп из овощей со сметаной</t>
  </si>
  <si>
    <t>Суп картофельный с крупой(пшено) на м/к бульоне</t>
  </si>
  <si>
    <t>Птица туш-я с овощами</t>
  </si>
  <si>
    <t>Котлета Куриная с соусом красным основным</t>
  </si>
  <si>
    <t>386/505</t>
  </si>
  <si>
    <t>Биточки мясные панированные Нежные с соусом красным основным</t>
  </si>
  <si>
    <t>Котлета по домашнему с соусом красным основным</t>
  </si>
  <si>
    <t>Салат из белокочанной капусты</t>
  </si>
  <si>
    <t>Запеканка из творога</t>
  </si>
  <si>
    <t xml:space="preserve">ПР </t>
  </si>
  <si>
    <t>Молоко сгущёное</t>
  </si>
  <si>
    <t>Котлеты из минтая Фирменные с соусом красным основым</t>
  </si>
  <si>
    <t>Каша пшеничная рассыпчатая</t>
  </si>
  <si>
    <t>Плов с мясом</t>
  </si>
  <si>
    <t>Распределение ЭЦ в завтрак при норме 20-25%</t>
  </si>
  <si>
    <t>Распределение ЭЦ в обед при норме 30-35%</t>
  </si>
  <si>
    <t>Распределение ЭЦ в завтрак,обед при норме 50-60%</t>
  </si>
  <si>
    <t>Кукуруза  консервированная</t>
  </si>
  <si>
    <t>274/505</t>
  </si>
  <si>
    <t>294/505</t>
  </si>
  <si>
    <t>138</t>
  </si>
  <si>
    <t>437/505</t>
  </si>
  <si>
    <t>139</t>
  </si>
  <si>
    <t>234/505</t>
  </si>
  <si>
    <t>Примерное 10- дневное меню</t>
  </si>
  <si>
    <t>200/10</t>
  </si>
  <si>
    <t>150/30</t>
  </si>
  <si>
    <t xml:space="preserve">Примерное меню  для организации питания детей  от 7 лет до 12 лет </t>
  </si>
  <si>
    <t>Цена</t>
  </si>
  <si>
    <t>90/30</t>
  </si>
  <si>
    <t>90/40</t>
  </si>
  <si>
    <t xml:space="preserve">Жаркое по-домашнему с мясом </t>
  </si>
  <si>
    <t>для обучающихся в общеобразовательных учреждениях в возрасте  с 7 до 12 лет при 2-х разовом питании</t>
  </si>
  <si>
    <t>170/70</t>
  </si>
  <si>
    <t>170/30</t>
  </si>
  <si>
    <t>70/30</t>
  </si>
  <si>
    <t>Директор ООО "Большая перемена"</t>
  </si>
  <si>
    <t>Волков С.Н.</t>
  </si>
  <si>
    <t xml:space="preserve">Утверждаю </t>
  </si>
  <si>
    <t>2023г</t>
  </si>
  <si>
    <t>Кондитерские изделия (20гр)</t>
  </si>
  <si>
    <t xml:space="preserve">Кондитерские изделия </t>
  </si>
  <si>
    <t>Кондитерские изделия</t>
  </si>
  <si>
    <t>Сок 0,2 тетра пак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</si>
</sst>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 Cyr"/>
      <charset val="204"/>
    </font>
    <font>
      <sz val="10"/>
      <name val="Arial Cyr"/>
      <charset val="204"/>
    </font>
    <font>
      <b/>
      <i/>
      <sz val="12"/>
      <color indexed="8"/>
      <name val="Times New Roman"/>
      <family val="1"/>
      <charset val="204"/>
    </font>
    <font>
      <sz val="8"/>
      <name val="Arial"/>
      <family val="2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i/>
      <sz val="16"/>
      <name val="Arial Cyr"/>
      <charset val="204"/>
    </font>
    <font>
      <i/>
      <sz val="16"/>
      <name val="Arial Cyr"/>
      <charset val="204"/>
    </font>
    <font>
      <sz val="16"/>
      <name val="Arial Cyr"/>
      <charset val="204"/>
    </font>
    <font>
      <i/>
      <sz val="12"/>
      <name val="Arial Cyr"/>
      <charset val="204"/>
    </font>
    <font>
      <sz val="26"/>
      <name val="Arial Cyr"/>
      <charset val="204"/>
    </font>
    <font>
      <sz val="18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2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1"/>
      <name val="Arial"/>
      <family val="2"/>
    </font>
    <font>
      <b/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7" fillId="0" borderId="0"/>
  </cellStyleXfs>
  <cellXfs count="91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wrapText="1"/>
    </xf>
    <xf numFmtId="0" fontId="8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6" fillId="0" borderId="1" xfId="0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10" fontId="19" fillId="0" borderId="1" xfId="0" applyNumberFormat="1" applyFont="1" applyBorder="1" applyAlignment="1">
      <alignment horizontal="center"/>
    </xf>
    <xf numFmtId="0" fontId="8" fillId="2" borderId="1" xfId="0" applyNumberFormat="1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/>
    </xf>
    <xf numFmtId="2" fontId="19" fillId="0" borderId="1" xfId="0" applyNumberFormat="1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/>
    </xf>
    <xf numFmtId="2" fontId="19" fillId="0" borderId="1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top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top" wrapText="1"/>
    </xf>
    <xf numFmtId="0" fontId="10" fillId="2" borderId="0" xfId="0" applyFont="1" applyFill="1"/>
    <xf numFmtId="0" fontId="10" fillId="0" borderId="0" xfId="0" applyFont="1"/>
    <xf numFmtId="0" fontId="12" fillId="0" borderId="1" xfId="0" applyFont="1" applyBorder="1"/>
    <xf numFmtId="2" fontId="12" fillId="0" borderId="1" xfId="0" applyNumberFormat="1" applyFont="1" applyBorder="1"/>
    <xf numFmtId="2" fontId="12" fillId="0" borderId="1" xfId="0" applyNumberFormat="1" applyFont="1" applyBorder="1" applyAlignment="1">
      <alignment horizontal="center"/>
    </xf>
    <xf numFmtId="0" fontId="13" fillId="0" borderId="1" xfId="0" applyFont="1" applyBorder="1"/>
    <xf numFmtId="2" fontId="5" fillId="0" borderId="1" xfId="3" applyNumberFormat="1" applyFont="1" applyFill="1" applyBorder="1" applyAlignment="1">
      <alignment horizontal="center" vertical="center"/>
    </xf>
    <xf numFmtId="9" fontId="12" fillId="0" borderId="1" xfId="0" applyNumberFormat="1" applyFont="1" applyBorder="1" applyAlignment="1">
      <alignment horizontal="center"/>
    </xf>
    <xf numFmtId="9" fontId="12" fillId="0" borderId="1" xfId="0" applyNumberFormat="1" applyFont="1" applyBorder="1"/>
    <xf numFmtId="1" fontId="12" fillId="0" borderId="1" xfId="0" applyNumberFormat="1" applyFont="1" applyBorder="1"/>
    <xf numFmtId="0" fontId="5" fillId="2" borderId="1" xfId="0" applyFont="1" applyFill="1" applyBorder="1" applyAlignment="1">
      <alignment vertical="top" wrapText="1"/>
    </xf>
    <xf numFmtId="0" fontId="0" fillId="0" borderId="0" xfId="0" applyBorder="1"/>
    <xf numFmtId="0" fontId="10" fillId="0" borderId="2" xfId="0" applyFont="1" applyBorder="1"/>
    <xf numFmtId="0" fontId="10" fillId="0" borderId="0" xfId="0" applyFont="1" applyBorder="1"/>
    <xf numFmtId="0" fontId="21" fillId="0" borderId="0" xfId="0" applyFont="1"/>
    <xf numFmtId="0" fontId="15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22" fillId="0" borderId="0" xfId="0" applyFont="1"/>
    <xf numFmtId="0" fontId="16" fillId="0" borderId="0" xfId="0" applyFont="1"/>
    <xf numFmtId="0" fontId="6" fillId="0" borderId="1" xfId="0" applyFont="1" applyFill="1" applyBorder="1" applyAlignment="1">
      <alignment horizontal="center" vertical="top" wrapText="1"/>
    </xf>
    <xf numFmtId="2" fontId="20" fillId="0" borderId="1" xfId="0" applyNumberFormat="1" applyFont="1" applyBorder="1" applyAlignment="1">
      <alignment horizontal="center" vertical="center"/>
    </xf>
    <xf numFmtId="10" fontId="20" fillId="0" borderId="1" xfId="0" applyNumberFormat="1" applyFont="1" applyBorder="1" applyAlignment="1">
      <alignment horizontal="center" vertical="center"/>
    </xf>
    <xf numFmtId="0" fontId="23" fillId="0" borderId="1" xfId="2" applyFont="1" applyBorder="1" applyAlignment="1">
      <alignment horizontal="center"/>
    </xf>
    <xf numFmtId="2" fontId="20" fillId="0" borderId="1" xfId="0" applyNumberFormat="1" applyFont="1" applyBorder="1" applyAlignment="1">
      <alignment horizontal="center"/>
    </xf>
    <xf numFmtId="0" fontId="24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vertical="top" wrapText="1" indent="2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</cellXfs>
  <cellStyles count="4">
    <cellStyle name="Excel Built-in Normal" xfId="1"/>
    <cellStyle name="Обычный" xfId="0" builtinId="0"/>
    <cellStyle name="Обычный 2" xfId="2"/>
    <cellStyle name="Обычный 3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view="pageBreakPreview" zoomScale="60" zoomScaleNormal="100" workbookViewId="0">
      <selection activeCell="E14" sqref="E14"/>
    </sheetView>
  </sheetViews>
  <sheetFormatPr defaultRowHeight="12.75" x14ac:dyDescent="0.2"/>
  <sheetData>
    <row r="1" spans="1:13" s="39" customFormat="1" ht="15" x14ac:dyDescent="0.2"/>
    <row r="2" spans="1:13" s="39" customFormat="1" ht="15" x14ac:dyDescent="0.2">
      <c r="D2" s="50"/>
      <c r="E2" s="50"/>
      <c r="J2" s="39" t="s">
        <v>118</v>
      </c>
    </row>
    <row r="3" spans="1:13" s="39" customFormat="1" ht="15" x14ac:dyDescent="0.2">
      <c r="A3" s="50"/>
      <c r="B3" s="50"/>
      <c r="C3" s="50"/>
      <c r="D3" s="50"/>
      <c r="E3" s="50"/>
      <c r="J3" s="51" t="s">
        <v>116</v>
      </c>
      <c r="K3" s="51"/>
    </row>
    <row r="4" spans="1:13" s="39" customFormat="1" ht="15" x14ac:dyDescent="0.2">
      <c r="J4" s="50"/>
      <c r="K4" s="50"/>
      <c r="L4" s="50"/>
      <c r="M4" s="39" t="s">
        <v>117</v>
      </c>
    </row>
    <row r="5" spans="1:13" s="39" customFormat="1" ht="15" x14ac:dyDescent="0.2">
      <c r="A5" s="50"/>
      <c r="B5" s="50"/>
      <c r="C5" s="50"/>
      <c r="J5" s="50"/>
      <c r="K5" s="50"/>
      <c r="L5" s="50"/>
      <c r="M5" s="39" t="s">
        <v>119</v>
      </c>
    </row>
    <row r="6" spans="1:13" s="39" customFormat="1" ht="15" x14ac:dyDescent="0.2">
      <c r="A6" s="51"/>
      <c r="B6" s="51"/>
      <c r="J6" s="51"/>
      <c r="K6" s="51"/>
      <c r="L6" s="51"/>
    </row>
    <row r="7" spans="1:13" s="39" customFormat="1" ht="15" x14ac:dyDescent="0.2">
      <c r="A7" s="51"/>
      <c r="B7" s="51"/>
      <c r="J7" s="51"/>
      <c r="K7" s="51"/>
      <c r="L7" s="51"/>
    </row>
    <row r="8" spans="1:13" s="39" customFormat="1" ht="15" x14ac:dyDescent="0.2">
      <c r="A8" s="51"/>
      <c r="B8" s="51"/>
      <c r="J8" s="51"/>
      <c r="K8" s="51"/>
      <c r="L8" s="51"/>
    </row>
    <row r="9" spans="1:13" s="39" customFormat="1" ht="15" x14ac:dyDescent="0.2">
      <c r="A9" s="51"/>
      <c r="B9" s="51"/>
      <c r="J9" s="51"/>
      <c r="K9" s="51"/>
      <c r="L9" s="51"/>
    </row>
    <row r="10" spans="1:13" s="39" customFormat="1" ht="15" x14ac:dyDescent="0.2">
      <c r="A10" s="51"/>
      <c r="B10" s="51"/>
      <c r="J10" s="51"/>
      <c r="K10" s="51"/>
      <c r="L10" s="51"/>
    </row>
    <row r="11" spans="1:13" s="39" customFormat="1" ht="15" x14ac:dyDescent="0.2">
      <c r="A11" s="51"/>
      <c r="B11" s="51"/>
      <c r="J11" s="51"/>
      <c r="K11" s="51"/>
      <c r="L11" s="51"/>
    </row>
    <row r="13" spans="1:13" x14ac:dyDescent="0.2">
      <c r="A13" s="49"/>
      <c r="B13" s="49"/>
      <c r="C13" s="49"/>
    </row>
    <row r="19" spans="1:16" ht="33.75" x14ac:dyDescent="0.5">
      <c r="D19" s="52" t="s">
        <v>104</v>
      </c>
      <c r="E19" s="52"/>
      <c r="F19" s="52"/>
      <c r="G19" s="52"/>
      <c r="H19" s="53"/>
      <c r="I19" s="53"/>
      <c r="J19" s="53"/>
      <c r="K19" s="53"/>
    </row>
    <row r="21" spans="1:16" ht="23.25" x14ac:dyDescent="0.35">
      <c r="A21" s="57" t="s">
        <v>112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8"/>
      <c r="M21" s="58"/>
      <c r="N21" s="58"/>
      <c r="O21" s="58"/>
      <c r="P21" s="58"/>
    </row>
  </sheetData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5"/>
  <sheetViews>
    <sheetView tabSelected="1" view="pageBreakPreview" zoomScale="90" zoomScaleNormal="100" zoomScaleSheetLayoutView="90" workbookViewId="0">
      <selection activeCell="C125" sqref="C125"/>
    </sheetView>
  </sheetViews>
  <sheetFormatPr defaultRowHeight="15" x14ac:dyDescent="0.2"/>
  <cols>
    <col min="1" max="1" width="15.85546875" style="38" customWidth="1"/>
    <col min="2" max="2" width="53.7109375" style="38" customWidth="1"/>
    <col min="3" max="4" width="12.140625" style="39" customWidth="1"/>
    <col min="5" max="5" width="15.42578125" style="39" customWidth="1"/>
    <col min="6" max="6" width="14.85546875" style="39" customWidth="1"/>
    <col min="7" max="7" width="17.42578125" style="39" customWidth="1"/>
    <col min="8" max="8" width="21.140625" style="39" customWidth="1"/>
  </cols>
  <sheetData>
    <row r="1" spans="1:8" ht="15.75" x14ac:dyDescent="0.2">
      <c r="A1" s="55"/>
      <c r="B1" s="64"/>
      <c r="C1" s="55"/>
      <c r="D1" s="55"/>
      <c r="E1" s="55"/>
      <c r="F1" s="55"/>
      <c r="G1" s="55"/>
      <c r="H1" s="55"/>
    </row>
    <row r="2" spans="1:8" ht="15.75" x14ac:dyDescent="0.2">
      <c r="A2" s="76" t="s">
        <v>107</v>
      </c>
      <c r="B2" s="76"/>
      <c r="C2" s="76"/>
      <c r="D2" s="76"/>
      <c r="E2" s="76"/>
      <c r="F2" s="76"/>
      <c r="G2" s="76"/>
      <c r="H2" s="76"/>
    </row>
    <row r="3" spans="1:8" ht="15.75" x14ac:dyDescent="0.2">
      <c r="A3" s="1"/>
      <c r="B3" s="65"/>
      <c r="C3" s="1"/>
      <c r="D3" s="1"/>
      <c r="E3" s="1"/>
      <c r="F3" s="1"/>
      <c r="G3" s="1"/>
      <c r="H3" s="1"/>
    </row>
    <row r="4" spans="1:8" ht="15.75" x14ac:dyDescent="0.25">
      <c r="A4" s="77" t="s">
        <v>22</v>
      </c>
      <c r="B4" s="78" t="s">
        <v>21</v>
      </c>
      <c r="C4" s="79"/>
      <c r="D4" s="79"/>
      <c r="E4" s="79"/>
      <c r="F4" s="79"/>
      <c r="G4" s="79"/>
      <c r="H4" s="79"/>
    </row>
    <row r="5" spans="1:8" ht="15.75" x14ac:dyDescent="0.2">
      <c r="A5" s="77"/>
      <c r="B5" s="78"/>
      <c r="C5" s="80" t="s">
        <v>9</v>
      </c>
      <c r="D5" s="87" t="s">
        <v>108</v>
      </c>
      <c r="E5" s="80" t="s">
        <v>10</v>
      </c>
      <c r="F5" s="80"/>
      <c r="G5" s="80"/>
      <c r="H5" s="80" t="s">
        <v>11</v>
      </c>
    </row>
    <row r="6" spans="1:8" ht="15.75" customHeight="1" x14ac:dyDescent="0.2">
      <c r="A6" s="77"/>
      <c r="B6" s="78"/>
      <c r="C6" s="80"/>
      <c r="D6" s="88"/>
      <c r="E6" s="81" t="s">
        <v>5</v>
      </c>
      <c r="F6" s="81" t="s">
        <v>6</v>
      </c>
      <c r="G6" s="81" t="s">
        <v>7</v>
      </c>
      <c r="H6" s="80"/>
    </row>
    <row r="7" spans="1:8" ht="15.75" customHeight="1" x14ac:dyDescent="0.2">
      <c r="A7" s="77"/>
      <c r="B7" s="78"/>
      <c r="C7" s="80"/>
      <c r="D7" s="88"/>
      <c r="E7" s="81"/>
      <c r="F7" s="81"/>
      <c r="G7" s="81"/>
      <c r="H7" s="80"/>
    </row>
    <row r="8" spans="1:8" ht="15.75" customHeight="1" x14ac:dyDescent="0.2">
      <c r="A8" s="77"/>
      <c r="B8" s="78"/>
      <c r="C8" s="80"/>
      <c r="D8" s="89"/>
      <c r="E8" s="81"/>
      <c r="F8" s="81"/>
      <c r="G8" s="81"/>
      <c r="H8" s="80"/>
    </row>
    <row r="9" spans="1:8" ht="15.75" x14ac:dyDescent="0.2">
      <c r="A9" s="82" t="s">
        <v>26</v>
      </c>
      <c r="B9" s="82"/>
      <c r="C9" s="82"/>
      <c r="D9" s="82"/>
      <c r="E9" s="82"/>
      <c r="F9" s="82"/>
      <c r="G9" s="82"/>
      <c r="H9" s="82"/>
    </row>
    <row r="10" spans="1:8" ht="15.75" x14ac:dyDescent="0.2">
      <c r="A10" s="83" t="s">
        <v>14</v>
      </c>
      <c r="B10" s="83"/>
      <c r="C10" s="83"/>
      <c r="D10" s="83"/>
      <c r="E10" s="83"/>
      <c r="F10" s="83"/>
      <c r="G10" s="83"/>
      <c r="H10" s="83"/>
    </row>
    <row r="11" spans="1:8" ht="15.75" x14ac:dyDescent="0.2">
      <c r="A11" s="56">
        <v>278</v>
      </c>
      <c r="B11" s="66" t="s">
        <v>48</v>
      </c>
      <c r="C11" s="22" t="s">
        <v>37</v>
      </c>
      <c r="D11" s="22">
        <f>1.83+20.28</f>
        <v>22.11</v>
      </c>
      <c r="E11" s="22">
        <v>4.2</v>
      </c>
      <c r="F11" s="22">
        <v>6.9</v>
      </c>
      <c r="G11" s="22">
        <v>36.1</v>
      </c>
      <c r="H11" s="22">
        <v>220.2</v>
      </c>
    </row>
    <row r="12" spans="1:8" ht="15.75" x14ac:dyDescent="0.25">
      <c r="A12" s="2">
        <v>14</v>
      </c>
      <c r="B12" s="3" t="s">
        <v>2</v>
      </c>
      <c r="C12" s="4">
        <v>10</v>
      </c>
      <c r="D12" s="4">
        <v>11</v>
      </c>
      <c r="E12" s="4">
        <v>0.1</v>
      </c>
      <c r="F12" s="4">
        <v>7.2</v>
      </c>
      <c r="G12" s="4">
        <v>0.13</v>
      </c>
      <c r="H12" s="4">
        <v>65.72</v>
      </c>
    </row>
    <row r="13" spans="1:8" ht="15.75" x14ac:dyDescent="0.25">
      <c r="A13" s="2">
        <v>15</v>
      </c>
      <c r="B13" s="3" t="s">
        <v>60</v>
      </c>
      <c r="C13" s="4">
        <v>10</v>
      </c>
      <c r="D13" s="4">
        <v>8.39</v>
      </c>
      <c r="E13" s="4">
        <v>2.2999999999999998</v>
      </c>
      <c r="F13" s="4">
        <v>2.95</v>
      </c>
      <c r="G13" s="4">
        <v>0</v>
      </c>
      <c r="H13" s="4">
        <v>47</v>
      </c>
    </row>
    <row r="14" spans="1:8" ht="15.75" x14ac:dyDescent="0.25">
      <c r="A14" s="13">
        <v>379</v>
      </c>
      <c r="B14" s="3" t="s">
        <v>43</v>
      </c>
      <c r="C14" s="22">
        <v>200</v>
      </c>
      <c r="D14" s="22">
        <v>8.15</v>
      </c>
      <c r="E14" s="22">
        <v>1.5</v>
      </c>
      <c r="F14" s="22">
        <v>1.3</v>
      </c>
      <c r="G14" s="22">
        <v>22.4</v>
      </c>
      <c r="H14" s="22">
        <v>107</v>
      </c>
    </row>
    <row r="15" spans="1:8" ht="15.75" x14ac:dyDescent="0.25">
      <c r="A15" s="9" t="s">
        <v>25</v>
      </c>
      <c r="B15" s="3" t="s">
        <v>18</v>
      </c>
      <c r="C15" s="4">
        <v>30</v>
      </c>
      <c r="D15" s="4">
        <v>2.85</v>
      </c>
      <c r="E15" s="4">
        <v>1.95</v>
      </c>
      <c r="F15" s="4">
        <v>0.6</v>
      </c>
      <c r="G15" s="4">
        <v>13.8</v>
      </c>
      <c r="H15" s="4">
        <v>69</v>
      </c>
    </row>
    <row r="16" spans="1:8" ht="15.75" x14ac:dyDescent="0.25">
      <c r="A16" s="9" t="s">
        <v>25</v>
      </c>
      <c r="B16" s="10" t="s">
        <v>42</v>
      </c>
      <c r="C16" s="25">
        <v>100</v>
      </c>
      <c r="D16" s="25">
        <v>11.36</v>
      </c>
      <c r="E16" s="22">
        <v>0.4</v>
      </c>
      <c r="F16" s="22">
        <v>0.4</v>
      </c>
      <c r="G16" s="25">
        <v>9.8000000000000007</v>
      </c>
      <c r="H16" s="26">
        <v>47</v>
      </c>
    </row>
    <row r="17" spans="1:8" ht="15.75" x14ac:dyDescent="0.25">
      <c r="A17" s="14"/>
      <c r="B17" s="67"/>
      <c r="C17" s="17">
        <v>555</v>
      </c>
      <c r="D17" s="17">
        <f>SUM(D11:D16)</f>
        <v>63.86</v>
      </c>
      <c r="E17" s="17">
        <f>SUM(E11:E16)</f>
        <v>10.45</v>
      </c>
      <c r="F17" s="17">
        <f>SUM(F11:F16)</f>
        <v>19.350000000000001</v>
      </c>
      <c r="G17" s="17">
        <f>SUM(G11:G16)</f>
        <v>82.23</v>
      </c>
      <c r="H17" s="17">
        <f>SUM(H11:H16)</f>
        <v>555.91999999999996</v>
      </c>
    </row>
    <row r="18" spans="1:8" ht="15.75" x14ac:dyDescent="0.25">
      <c r="A18" s="14" t="s">
        <v>25</v>
      </c>
      <c r="B18" s="67" t="s">
        <v>121</v>
      </c>
      <c r="C18" s="25">
        <v>20</v>
      </c>
      <c r="D18" s="12">
        <v>10.85</v>
      </c>
      <c r="E18" s="22">
        <v>1.6</v>
      </c>
      <c r="F18" s="22">
        <v>2</v>
      </c>
      <c r="G18" s="25">
        <v>14.1</v>
      </c>
      <c r="H18" s="26">
        <v>88</v>
      </c>
    </row>
    <row r="19" spans="1:8" ht="15.75" x14ac:dyDescent="0.25">
      <c r="A19" s="14" t="s">
        <v>25</v>
      </c>
      <c r="B19" s="48" t="s">
        <v>123</v>
      </c>
      <c r="C19" s="12">
        <v>200</v>
      </c>
      <c r="D19" s="12">
        <v>20.73</v>
      </c>
      <c r="E19" s="12">
        <v>1</v>
      </c>
      <c r="F19" s="12">
        <v>0.2</v>
      </c>
      <c r="G19" s="12">
        <v>22.6</v>
      </c>
      <c r="H19" s="26">
        <v>72</v>
      </c>
    </row>
    <row r="20" spans="1:8" ht="15.75" x14ac:dyDescent="0.25">
      <c r="A20" s="14"/>
      <c r="B20" s="67"/>
      <c r="C20" s="63">
        <f>C17+C18+C19</f>
        <v>775</v>
      </c>
      <c r="D20" s="17">
        <f>D18+D17+D19</f>
        <v>95.44</v>
      </c>
      <c r="E20" s="17">
        <f t="shared" ref="E20:H20" si="0">E18+E17+E19</f>
        <v>13.049999999999999</v>
      </c>
      <c r="F20" s="17">
        <f t="shared" si="0"/>
        <v>21.55</v>
      </c>
      <c r="G20" s="17">
        <f t="shared" si="0"/>
        <v>118.93</v>
      </c>
      <c r="H20" s="17">
        <f t="shared" si="0"/>
        <v>715.92</v>
      </c>
    </row>
    <row r="21" spans="1:8" ht="15.75" x14ac:dyDescent="0.25">
      <c r="A21" s="14"/>
      <c r="B21" s="67"/>
      <c r="C21" s="25"/>
      <c r="D21" s="17"/>
      <c r="E21" s="60"/>
      <c r="F21" s="60"/>
      <c r="G21" s="60"/>
      <c r="H21" s="61">
        <f>H20/2350</f>
        <v>0.3046468085106383</v>
      </c>
    </row>
    <row r="22" spans="1:8" ht="15.75" x14ac:dyDescent="0.2">
      <c r="A22" s="75" t="s">
        <v>15</v>
      </c>
      <c r="B22" s="75"/>
      <c r="C22" s="75"/>
      <c r="D22" s="75"/>
      <c r="E22" s="75"/>
      <c r="F22" s="75"/>
      <c r="G22" s="75"/>
      <c r="H22" s="75"/>
    </row>
    <row r="23" spans="1:8" ht="15.75" x14ac:dyDescent="0.25">
      <c r="A23" s="2" t="s">
        <v>59</v>
      </c>
      <c r="B23" s="3" t="s">
        <v>54</v>
      </c>
      <c r="C23" s="4">
        <v>60</v>
      </c>
      <c r="D23" s="62">
        <v>5.6</v>
      </c>
      <c r="E23" s="4">
        <v>0.85</v>
      </c>
      <c r="F23" s="4">
        <v>3.6</v>
      </c>
      <c r="G23" s="4">
        <v>4.9000000000000004</v>
      </c>
      <c r="H23" s="4">
        <v>55.68</v>
      </c>
    </row>
    <row r="24" spans="1:8" ht="15.75" x14ac:dyDescent="0.2">
      <c r="A24" s="56">
        <v>145</v>
      </c>
      <c r="B24" s="19" t="s">
        <v>80</v>
      </c>
      <c r="C24" s="20" t="s">
        <v>37</v>
      </c>
      <c r="D24" s="62">
        <v>10.9</v>
      </c>
      <c r="E24" s="21">
        <v>2.56</v>
      </c>
      <c r="F24" s="21">
        <v>4.4800000000000004</v>
      </c>
      <c r="G24" s="21">
        <v>12.4</v>
      </c>
      <c r="H24" s="21">
        <v>84</v>
      </c>
    </row>
    <row r="25" spans="1:8" ht="15.75" x14ac:dyDescent="0.2">
      <c r="A25" s="5">
        <v>294</v>
      </c>
      <c r="B25" s="68" t="s">
        <v>55</v>
      </c>
      <c r="C25" s="7" t="s">
        <v>109</v>
      </c>
      <c r="D25" s="62">
        <f>1.83+18.81</f>
        <v>20.64</v>
      </c>
      <c r="E25" s="7">
        <v>13.2</v>
      </c>
      <c r="F25" s="7">
        <v>9.4</v>
      </c>
      <c r="G25" s="7">
        <v>4.5999999999999996</v>
      </c>
      <c r="H25" s="7">
        <v>163.80000000000001</v>
      </c>
    </row>
    <row r="26" spans="1:8" ht="15.75" x14ac:dyDescent="0.25">
      <c r="A26" s="13">
        <v>476</v>
      </c>
      <c r="B26" s="15" t="s">
        <v>53</v>
      </c>
      <c r="C26" s="4">
        <v>150</v>
      </c>
      <c r="D26" s="62">
        <v>15.06</v>
      </c>
      <c r="E26" s="22">
        <v>4.0999999999999996</v>
      </c>
      <c r="F26" s="22">
        <v>11.7</v>
      </c>
      <c r="G26" s="22">
        <v>33.6</v>
      </c>
      <c r="H26" s="22">
        <v>286</v>
      </c>
    </row>
    <row r="27" spans="1:8" ht="15.75" x14ac:dyDescent="0.25">
      <c r="A27" s="9">
        <v>388</v>
      </c>
      <c r="B27" s="15" t="s">
        <v>3</v>
      </c>
      <c r="C27" s="4">
        <v>200</v>
      </c>
      <c r="D27" s="62">
        <v>8</v>
      </c>
      <c r="E27" s="23">
        <v>0.7</v>
      </c>
      <c r="F27" s="23">
        <v>0.3</v>
      </c>
      <c r="G27" s="23">
        <v>24.4</v>
      </c>
      <c r="H27" s="23">
        <v>103</v>
      </c>
    </row>
    <row r="28" spans="1:8" ht="15.75" x14ac:dyDescent="0.25">
      <c r="A28" s="9" t="s">
        <v>25</v>
      </c>
      <c r="B28" s="15" t="s">
        <v>8</v>
      </c>
      <c r="C28" s="4">
        <v>30</v>
      </c>
      <c r="D28" s="62">
        <v>1.8</v>
      </c>
      <c r="E28" s="23">
        <v>2.4</v>
      </c>
      <c r="F28" s="23">
        <v>0.5</v>
      </c>
      <c r="G28" s="23">
        <v>12</v>
      </c>
      <c r="H28" s="23">
        <v>66</v>
      </c>
    </row>
    <row r="29" spans="1:8" ht="15.75" x14ac:dyDescent="0.25">
      <c r="A29" s="9" t="s">
        <v>25</v>
      </c>
      <c r="B29" s="15" t="s">
        <v>1</v>
      </c>
      <c r="C29" s="4">
        <v>30</v>
      </c>
      <c r="D29" s="62">
        <v>1.86</v>
      </c>
      <c r="E29" s="23">
        <v>3.2</v>
      </c>
      <c r="F29" s="23">
        <v>1.4</v>
      </c>
      <c r="G29" s="23">
        <v>13.1</v>
      </c>
      <c r="H29" s="23">
        <v>82.2</v>
      </c>
    </row>
    <row r="30" spans="1:8" ht="15.75" x14ac:dyDescent="0.25">
      <c r="A30" s="14"/>
      <c r="B30" s="37"/>
      <c r="C30" s="16">
        <v>795</v>
      </c>
      <c r="D30" s="16">
        <f>SUM(D23:D29)</f>
        <v>63.86</v>
      </c>
      <c r="E30" s="17">
        <f>SUM(E23:E29)</f>
        <v>27.009999999999998</v>
      </c>
      <c r="F30" s="17">
        <f>SUM(F23:F29)</f>
        <v>31.38</v>
      </c>
      <c r="G30" s="17">
        <f>SUM(G23:G29)</f>
        <v>105</v>
      </c>
      <c r="H30" s="24">
        <f>SUM(H23:H29)</f>
        <v>840.68000000000006</v>
      </c>
    </row>
    <row r="31" spans="1:8" ht="15.75" x14ac:dyDescent="0.25">
      <c r="A31" s="14" t="s">
        <v>25</v>
      </c>
      <c r="B31" s="67" t="s">
        <v>121</v>
      </c>
      <c r="C31" s="25">
        <v>20</v>
      </c>
      <c r="D31" s="12">
        <v>10.85</v>
      </c>
      <c r="E31" s="22">
        <v>1.6</v>
      </c>
      <c r="F31" s="22">
        <v>2</v>
      </c>
      <c r="G31" s="25">
        <v>14.1</v>
      </c>
      <c r="H31" s="26">
        <v>88</v>
      </c>
    </row>
    <row r="32" spans="1:8" ht="15.75" x14ac:dyDescent="0.25">
      <c r="A32" s="14" t="s">
        <v>25</v>
      </c>
      <c r="B32" s="48" t="s">
        <v>123</v>
      </c>
      <c r="C32" s="12">
        <v>200</v>
      </c>
      <c r="D32" s="12">
        <v>20.73</v>
      </c>
      <c r="E32" s="12">
        <v>1</v>
      </c>
      <c r="F32" s="12">
        <v>0.2</v>
      </c>
      <c r="G32" s="12">
        <v>22.6</v>
      </c>
      <c r="H32" s="26">
        <v>72</v>
      </c>
    </row>
    <row r="33" spans="1:8" ht="15.75" x14ac:dyDescent="0.25">
      <c r="A33" s="14"/>
      <c r="B33" s="67"/>
      <c r="C33" s="63">
        <f>C30+C31+C32</f>
        <v>1015</v>
      </c>
      <c r="D33" s="17">
        <f>D31+D30+D32</f>
        <v>95.44</v>
      </c>
      <c r="E33" s="17">
        <f t="shared" ref="E33:H33" si="1">E31+E30+E32</f>
        <v>29.61</v>
      </c>
      <c r="F33" s="17">
        <f t="shared" si="1"/>
        <v>33.58</v>
      </c>
      <c r="G33" s="17">
        <f t="shared" si="1"/>
        <v>141.69999999999999</v>
      </c>
      <c r="H33" s="17">
        <f t="shared" si="1"/>
        <v>1000.6800000000001</v>
      </c>
    </row>
    <row r="34" spans="1:8" ht="15.75" x14ac:dyDescent="0.25">
      <c r="A34" s="14"/>
      <c r="B34" s="37"/>
      <c r="C34" s="16"/>
      <c r="D34" s="16"/>
      <c r="E34" s="17"/>
      <c r="F34" s="17"/>
      <c r="G34" s="17"/>
      <c r="H34" s="18">
        <f>H33/2350</f>
        <v>0.4258212765957447</v>
      </c>
    </row>
    <row r="35" spans="1:8" ht="15.75" x14ac:dyDescent="0.25">
      <c r="A35" s="14"/>
      <c r="B35" s="69" t="s">
        <v>12</v>
      </c>
      <c r="C35" s="17">
        <f>C33+C20</f>
        <v>1790</v>
      </c>
      <c r="D35" s="17"/>
      <c r="E35" s="17">
        <f>E20+E33</f>
        <v>42.66</v>
      </c>
      <c r="F35" s="17">
        <f>F20+F33</f>
        <v>55.129999999999995</v>
      </c>
      <c r="G35" s="17">
        <f>G20+G33</f>
        <v>260.63</v>
      </c>
      <c r="H35" s="17">
        <f>H20+H33</f>
        <v>1716.6</v>
      </c>
    </row>
    <row r="36" spans="1:8" ht="15.75" x14ac:dyDescent="0.25">
      <c r="A36" s="14"/>
      <c r="B36" s="69"/>
      <c r="C36" s="17"/>
      <c r="D36" s="17"/>
      <c r="E36" s="17"/>
      <c r="F36" s="17"/>
      <c r="G36" s="17"/>
      <c r="H36" s="18">
        <f>H35/2350</f>
        <v>0.73046808510638295</v>
      </c>
    </row>
    <row r="37" spans="1:8" ht="15.75" x14ac:dyDescent="0.2">
      <c r="A37" s="74" t="s">
        <v>27</v>
      </c>
      <c r="B37" s="74"/>
      <c r="C37" s="74"/>
      <c r="D37" s="74"/>
      <c r="E37" s="74"/>
      <c r="F37" s="74"/>
      <c r="G37" s="74"/>
      <c r="H37" s="74"/>
    </row>
    <row r="38" spans="1:8" ht="15.75" x14ac:dyDescent="0.2">
      <c r="A38" s="75" t="s">
        <v>16</v>
      </c>
      <c r="B38" s="75"/>
      <c r="C38" s="75"/>
      <c r="D38" s="75"/>
      <c r="E38" s="75"/>
      <c r="F38" s="75"/>
      <c r="G38" s="75"/>
      <c r="H38" s="75"/>
    </row>
    <row r="39" spans="1:8" ht="15.75" x14ac:dyDescent="0.25">
      <c r="A39" s="9" t="s">
        <v>98</v>
      </c>
      <c r="B39" s="70" t="s">
        <v>86</v>
      </c>
      <c r="C39" s="22" t="s">
        <v>110</v>
      </c>
      <c r="D39" s="22">
        <f>1.83+40.23</f>
        <v>42.059999999999995</v>
      </c>
      <c r="E39" s="30">
        <v>11.1</v>
      </c>
      <c r="F39" s="30">
        <v>9.5</v>
      </c>
      <c r="G39" s="30">
        <v>11.1</v>
      </c>
      <c r="H39" s="30">
        <v>183.3</v>
      </c>
    </row>
    <row r="40" spans="1:8" ht="15.75" x14ac:dyDescent="0.25">
      <c r="A40" s="9">
        <v>305</v>
      </c>
      <c r="B40" s="10" t="s">
        <v>57</v>
      </c>
      <c r="C40" s="11">
        <v>150</v>
      </c>
      <c r="D40" s="11">
        <v>15.83</v>
      </c>
      <c r="E40" s="12">
        <v>4.8</v>
      </c>
      <c r="F40" s="12">
        <v>4.5</v>
      </c>
      <c r="G40" s="12">
        <v>30.8</v>
      </c>
      <c r="H40" s="12">
        <v>183</v>
      </c>
    </row>
    <row r="41" spans="1:8" ht="15.75" x14ac:dyDescent="0.25">
      <c r="A41" s="13">
        <v>376</v>
      </c>
      <c r="B41" s="3" t="s">
        <v>0</v>
      </c>
      <c r="C41" s="4">
        <v>200</v>
      </c>
      <c r="D41" s="4">
        <v>3.12</v>
      </c>
      <c r="E41" s="4">
        <v>0.2</v>
      </c>
      <c r="F41" s="4">
        <v>0.1</v>
      </c>
      <c r="G41" s="4">
        <v>15</v>
      </c>
      <c r="H41" s="4">
        <v>60</v>
      </c>
    </row>
    <row r="42" spans="1:8" ht="15.75" x14ac:dyDescent="0.25">
      <c r="A42" s="9" t="s">
        <v>25</v>
      </c>
      <c r="B42" s="3" t="s">
        <v>18</v>
      </c>
      <c r="C42" s="4">
        <v>30</v>
      </c>
      <c r="D42" s="4">
        <v>2.85</v>
      </c>
      <c r="E42" s="4">
        <v>1.95</v>
      </c>
      <c r="F42" s="4">
        <v>0.6</v>
      </c>
      <c r="G42" s="4">
        <v>13.8</v>
      </c>
      <c r="H42" s="4">
        <v>69</v>
      </c>
    </row>
    <row r="43" spans="1:8" ht="15.75" x14ac:dyDescent="0.25">
      <c r="A43" s="14"/>
      <c r="B43" s="67"/>
      <c r="C43" s="17">
        <v>510</v>
      </c>
      <c r="D43" s="17">
        <f>SUM(D39:D42)</f>
        <v>63.859999999999992</v>
      </c>
      <c r="E43" s="17">
        <f>SUM(E39:E42)</f>
        <v>18.049999999999997</v>
      </c>
      <c r="F43" s="17">
        <f>SUM(F39:F42)</f>
        <v>14.7</v>
      </c>
      <c r="G43" s="17">
        <f>SUM(G39:G42)</f>
        <v>70.7</v>
      </c>
      <c r="H43" s="17">
        <f>SUM(H39:H42)</f>
        <v>495.3</v>
      </c>
    </row>
    <row r="44" spans="1:8" ht="15.75" x14ac:dyDescent="0.25">
      <c r="A44" s="14" t="s">
        <v>25</v>
      </c>
      <c r="B44" s="67" t="s">
        <v>122</v>
      </c>
      <c r="C44" s="25">
        <v>20</v>
      </c>
      <c r="D44" s="12">
        <v>10.85</v>
      </c>
      <c r="E44" s="22">
        <v>1.6</v>
      </c>
      <c r="F44" s="22">
        <v>2</v>
      </c>
      <c r="G44" s="25">
        <v>14.1</v>
      </c>
      <c r="H44" s="26">
        <v>88</v>
      </c>
    </row>
    <row r="45" spans="1:8" ht="15.75" x14ac:dyDescent="0.25">
      <c r="A45" s="14" t="s">
        <v>25</v>
      </c>
      <c r="B45" s="48" t="s">
        <v>123</v>
      </c>
      <c r="C45" s="12">
        <v>200</v>
      </c>
      <c r="D45" s="12">
        <v>20.73</v>
      </c>
      <c r="E45" s="12">
        <v>1</v>
      </c>
      <c r="F45" s="12">
        <v>0.2</v>
      </c>
      <c r="G45" s="12">
        <v>22.6</v>
      </c>
      <c r="H45" s="26">
        <v>72</v>
      </c>
    </row>
    <row r="46" spans="1:8" ht="15.75" x14ac:dyDescent="0.25">
      <c r="A46" s="14"/>
      <c r="B46" s="67"/>
      <c r="C46" s="63">
        <f>C43+C44+C45</f>
        <v>730</v>
      </c>
      <c r="D46" s="17">
        <f>D44+D43+D45</f>
        <v>95.44</v>
      </c>
      <c r="E46" s="17">
        <f t="shared" ref="E46" si="2">E44+E43+E45</f>
        <v>20.65</v>
      </c>
      <c r="F46" s="17">
        <f t="shared" ref="F46" si="3">F44+F43+F45</f>
        <v>16.899999999999999</v>
      </c>
      <c r="G46" s="17">
        <f t="shared" ref="G46" si="4">G44+G43+G45</f>
        <v>107.4</v>
      </c>
      <c r="H46" s="17">
        <f t="shared" ref="H46" si="5">H44+H43+H45</f>
        <v>655.29999999999995</v>
      </c>
    </row>
    <row r="47" spans="1:8" ht="15.75" x14ac:dyDescent="0.25">
      <c r="A47" s="14"/>
      <c r="B47" s="67"/>
      <c r="C47" s="25"/>
      <c r="D47" s="17"/>
      <c r="E47" s="60"/>
      <c r="F47" s="60"/>
      <c r="G47" s="60"/>
      <c r="H47" s="61">
        <f>H46/2350</f>
        <v>0.27885106382978719</v>
      </c>
    </row>
    <row r="48" spans="1:8" ht="15.75" x14ac:dyDescent="0.2">
      <c r="A48" s="75" t="s">
        <v>15</v>
      </c>
      <c r="B48" s="75"/>
      <c r="C48" s="75"/>
      <c r="D48" s="75"/>
      <c r="E48" s="75"/>
      <c r="F48" s="75"/>
      <c r="G48" s="75"/>
      <c r="H48" s="75"/>
    </row>
    <row r="49" spans="1:8" ht="15.75" x14ac:dyDescent="0.2">
      <c r="A49" s="54">
        <v>131</v>
      </c>
      <c r="B49" s="6" t="s">
        <v>97</v>
      </c>
      <c r="C49" s="22">
        <v>60</v>
      </c>
      <c r="D49" s="22">
        <v>5.31</v>
      </c>
      <c r="E49" s="27">
        <v>1.2</v>
      </c>
      <c r="F49" s="27"/>
      <c r="G49" s="27">
        <v>6.6</v>
      </c>
      <c r="H49" s="27">
        <v>30</v>
      </c>
    </row>
    <row r="50" spans="1:8" ht="15.75" x14ac:dyDescent="0.2">
      <c r="A50" s="56">
        <v>82</v>
      </c>
      <c r="B50" s="19" t="s">
        <v>61</v>
      </c>
      <c r="C50" s="28" t="s">
        <v>37</v>
      </c>
      <c r="D50" s="28">
        <v>9.24</v>
      </c>
      <c r="E50" s="22">
        <v>2.48</v>
      </c>
      <c r="F50" s="22">
        <v>4.4800000000000004</v>
      </c>
      <c r="G50" s="22">
        <v>12.4</v>
      </c>
      <c r="H50" s="22">
        <v>76.8</v>
      </c>
    </row>
    <row r="51" spans="1:8" ht="31.5" x14ac:dyDescent="0.2">
      <c r="A51" s="5" t="s">
        <v>84</v>
      </c>
      <c r="B51" s="33" t="s">
        <v>85</v>
      </c>
      <c r="C51" s="7" t="s">
        <v>109</v>
      </c>
      <c r="D51" s="7">
        <f>1.83+22.58</f>
        <v>24.409999999999997</v>
      </c>
      <c r="E51" s="7">
        <v>9.9600000000000009</v>
      </c>
      <c r="F51" s="7">
        <v>12.1</v>
      </c>
      <c r="G51" s="7">
        <v>11.16</v>
      </c>
      <c r="H51" s="8">
        <v>193.85</v>
      </c>
    </row>
    <row r="52" spans="1:8" ht="15.75" x14ac:dyDescent="0.25">
      <c r="A52" s="56">
        <v>171</v>
      </c>
      <c r="B52" s="10" t="s">
        <v>36</v>
      </c>
      <c r="C52" s="22">
        <v>150</v>
      </c>
      <c r="D52" s="22">
        <v>11.24</v>
      </c>
      <c r="E52" s="30">
        <v>8.1999999999999993</v>
      </c>
      <c r="F52" s="30">
        <v>6.3</v>
      </c>
      <c r="G52" s="30">
        <v>38.700000000000003</v>
      </c>
      <c r="H52" s="30">
        <v>245</v>
      </c>
    </row>
    <row r="53" spans="1:8" ht="15.75" x14ac:dyDescent="0.25">
      <c r="A53" s="9">
        <v>592</v>
      </c>
      <c r="B53" s="15" t="s">
        <v>49</v>
      </c>
      <c r="C53" s="4">
        <v>200</v>
      </c>
      <c r="D53" s="4">
        <v>10</v>
      </c>
      <c r="E53" s="23">
        <v>1</v>
      </c>
      <c r="F53" s="23">
        <v>0.2</v>
      </c>
      <c r="G53" s="23">
        <v>19.8</v>
      </c>
      <c r="H53" s="23">
        <v>86</v>
      </c>
    </row>
    <row r="54" spans="1:8" ht="15.75" x14ac:dyDescent="0.25">
      <c r="A54" s="9" t="s">
        <v>25</v>
      </c>
      <c r="B54" s="15" t="s">
        <v>8</v>
      </c>
      <c r="C54" s="4">
        <v>30</v>
      </c>
      <c r="D54" s="4">
        <v>1.8</v>
      </c>
      <c r="E54" s="23">
        <v>2.4</v>
      </c>
      <c r="F54" s="23">
        <v>0.5</v>
      </c>
      <c r="G54" s="23">
        <v>12</v>
      </c>
      <c r="H54" s="23">
        <v>66</v>
      </c>
    </row>
    <row r="55" spans="1:8" ht="15.75" x14ac:dyDescent="0.25">
      <c r="A55" s="9" t="s">
        <v>25</v>
      </c>
      <c r="B55" s="15" t="s">
        <v>1</v>
      </c>
      <c r="C55" s="4">
        <v>30</v>
      </c>
      <c r="D55" s="4">
        <v>1.86</v>
      </c>
      <c r="E55" s="23">
        <v>3.2</v>
      </c>
      <c r="F55" s="23">
        <v>1.4</v>
      </c>
      <c r="G55" s="23">
        <v>13.1</v>
      </c>
      <c r="H55" s="23">
        <v>82.2</v>
      </c>
    </row>
    <row r="56" spans="1:8" ht="15.75" x14ac:dyDescent="0.25">
      <c r="A56" s="14"/>
      <c r="B56" s="67"/>
      <c r="C56" s="17">
        <v>795</v>
      </c>
      <c r="D56" s="17">
        <f>SUM(D49:D55)</f>
        <v>63.859999999999992</v>
      </c>
      <c r="E56" s="17">
        <f>SUM(E49:E55)</f>
        <v>28.439999999999998</v>
      </c>
      <c r="F56" s="17">
        <f>SUM(F49:F55)</f>
        <v>24.979999999999997</v>
      </c>
      <c r="G56" s="17">
        <f>SUM(G49:G55)</f>
        <v>113.75999999999999</v>
      </c>
      <c r="H56" s="17">
        <f>SUM(H49:H55)</f>
        <v>779.85</v>
      </c>
    </row>
    <row r="57" spans="1:8" ht="15.75" x14ac:dyDescent="0.25">
      <c r="A57" s="14" t="s">
        <v>25</v>
      </c>
      <c r="B57" s="67" t="s">
        <v>121</v>
      </c>
      <c r="C57" s="25">
        <v>20</v>
      </c>
      <c r="D57" s="12">
        <v>10.85</v>
      </c>
      <c r="E57" s="22">
        <v>1.6</v>
      </c>
      <c r="F57" s="22">
        <v>2</v>
      </c>
      <c r="G57" s="25">
        <v>14.1</v>
      </c>
      <c r="H57" s="26">
        <v>88</v>
      </c>
    </row>
    <row r="58" spans="1:8" ht="15.75" x14ac:dyDescent="0.25">
      <c r="A58" s="14" t="s">
        <v>25</v>
      </c>
      <c r="B58" s="48" t="s">
        <v>123</v>
      </c>
      <c r="C58" s="12">
        <v>200</v>
      </c>
      <c r="D58" s="12">
        <v>20.73</v>
      </c>
      <c r="E58" s="12">
        <v>1</v>
      </c>
      <c r="F58" s="12">
        <v>0.2</v>
      </c>
      <c r="G58" s="12">
        <v>22.6</v>
      </c>
      <c r="H58" s="26">
        <v>72</v>
      </c>
    </row>
    <row r="59" spans="1:8" ht="15.75" x14ac:dyDescent="0.25">
      <c r="A59" s="14"/>
      <c r="B59" s="67"/>
      <c r="C59" s="63">
        <f>C56+C57+C58</f>
        <v>1015</v>
      </c>
      <c r="D59" s="17">
        <f>D57+D56+D58</f>
        <v>95.44</v>
      </c>
      <c r="E59" s="17">
        <f t="shared" ref="E59" si="6">E57+E56+E58</f>
        <v>31.04</v>
      </c>
      <c r="F59" s="17">
        <f t="shared" ref="F59" si="7">F57+F56+F58</f>
        <v>27.179999999999996</v>
      </c>
      <c r="G59" s="17">
        <f t="shared" ref="G59" si="8">G57+G56+G58</f>
        <v>150.45999999999998</v>
      </c>
      <c r="H59" s="17">
        <f t="shared" ref="H59" si="9">H57+H56+H58</f>
        <v>939.85</v>
      </c>
    </row>
    <row r="60" spans="1:8" ht="15.75" x14ac:dyDescent="0.25">
      <c r="A60" s="14"/>
      <c r="B60" s="37"/>
      <c r="C60" s="59"/>
      <c r="D60" s="59"/>
      <c r="E60" s="17"/>
      <c r="F60" s="17"/>
      <c r="G60" s="17"/>
      <c r="H60" s="18">
        <f>H59/2350</f>
        <v>0.39993617021276595</v>
      </c>
    </row>
    <row r="61" spans="1:8" ht="15.75" x14ac:dyDescent="0.25">
      <c r="A61" s="14"/>
      <c r="B61" s="69" t="s">
        <v>12</v>
      </c>
      <c r="C61" s="17">
        <f>C59+C46</f>
        <v>1745</v>
      </c>
      <c r="D61" s="17"/>
      <c r="E61" s="17">
        <f>E46+E59</f>
        <v>51.69</v>
      </c>
      <c r="F61" s="17">
        <f>F46+F59</f>
        <v>44.08</v>
      </c>
      <c r="G61" s="17">
        <f>G46+G59</f>
        <v>257.86</v>
      </c>
      <c r="H61" s="17">
        <f>H46+H59</f>
        <v>1595.15</v>
      </c>
    </row>
    <row r="62" spans="1:8" ht="15.75" x14ac:dyDescent="0.25">
      <c r="A62" s="14"/>
      <c r="B62" s="69"/>
      <c r="C62" s="17"/>
      <c r="D62" s="17"/>
      <c r="E62" s="17"/>
      <c r="F62" s="17"/>
      <c r="G62" s="17"/>
      <c r="H62" s="18">
        <f>H61/2350</f>
        <v>0.67878723404255326</v>
      </c>
    </row>
    <row r="63" spans="1:8" ht="15.75" x14ac:dyDescent="0.2">
      <c r="A63" s="74" t="s">
        <v>28</v>
      </c>
      <c r="B63" s="74"/>
      <c r="C63" s="74"/>
      <c r="D63" s="74"/>
      <c r="E63" s="74"/>
      <c r="F63" s="74"/>
      <c r="G63" s="74"/>
      <c r="H63" s="74"/>
    </row>
    <row r="64" spans="1:8" ht="15.75" x14ac:dyDescent="0.2">
      <c r="A64" s="75" t="s">
        <v>16</v>
      </c>
      <c r="B64" s="75"/>
      <c r="C64" s="75"/>
      <c r="D64" s="75"/>
      <c r="E64" s="75"/>
      <c r="F64" s="75"/>
      <c r="G64" s="75"/>
      <c r="H64" s="75"/>
    </row>
    <row r="65" spans="1:8" ht="15.75" x14ac:dyDescent="0.2">
      <c r="A65" s="5" t="s">
        <v>99</v>
      </c>
      <c r="B65" s="6" t="s">
        <v>83</v>
      </c>
      <c r="C65" s="7" t="s">
        <v>110</v>
      </c>
      <c r="D65" s="7">
        <f>1.83+37.66</f>
        <v>39.489999999999995</v>
      </c>
      <c r="E65" s="7">
        <v>13.23</v>
      </c>
      <c r="F65" s="7">
        <v>12.4</v>
      </c>
      <c r="G65" s="7">
        <v>15.08</v>
      </c>
      <c r="H65" s="8">
        <v>223.8</v>
      </c>
    </row>
    <row r="66" spans="1:8" ht="15.75" x14ac:dyDescent="0.25">
      <c r="A66" s="56">
        <v>469</v>
      </c>
      <c r="B66" s="15" t="s">
        <v>23</v>
      </c>
      <c r="C66" s="4">
        <v>150</v>
      </c>
      <c r="D66" s="4">
        <v>15.34</v>
      </c>
      <c r="E66" s="29">
        <v>5.5</v>
      </c>
      <c r="F66" s="29">
        <v>4.8</v>
      </c>
      <c r="G66" s="29">
        <v>38.299999999999997</v>
      </c>
      <c r="H66" s="29">
        <v>191</v>
      </c>
    </row>
    <row r="67" spans="1:8" ht="15.75" x14ac:dyDescent="0.25">
      <c r="A67" s="9">
        <v>686</v>
      </c>
      <c r="B67" s="3" t="s">
        <v>38</v>
      </c>
      <c r="C67" s="4">
        <v>200</v>
      </c>
      <c r="D67" s="4">
        <v>6.18</v>
      </c>
      <c r="E67" s="4">
        <v>0.2</v>
      </c>
      <c r="F67" s="4">
        <v>0</v>
      </c>
      <c r="G67" s="4">
        <v>10.199999999999999</v>
      </c>
      <c r="H67" s="4">
        <v>41</v>
      </c>
    </row>
    <row r="68" spans="1:8" ht="15.75" x14ac:dyDescent="0.25">
      <c r="A68" s="9" t="s">
        <v>25</v>
      </c>
      <c r="B68" s="3" t="s">
        <v>18</v>
      </c>
      <c r="C68" s="4">
        <v>30</v>
      </c>
      <c r="D68" s="4">
        <v>2.85</v>
      </c>
      <c r="E68" s="4">
        <v>1.95</v>
      </c>
      <c r="F68" s="4">
        <v>0.6</v>
      </c>
      <c r="G68" s="4">
        <v>13.8</v>
      </c>
      <c r="H68" s="4">
        <v>69</v>
      </c>
    </row>
    <row r="69" spans="1:8" ht="15.75" x14ac:dyDescent="0.25">
      <c r="A69" s="14"/>
      <c r="B69" s="71"/>
      <c r="C69" s="17">
        <v>510</v>
      </c>
      <c r="D69" s="17">
        <f>SUM(D65:D68)</f>
        <v>63.86</v>
      </c>
      <c r="E69" s="17">
        <f>SUM(E65:E68)</f>
        <v>20.88</v>
      </c>
      <c r="F69" s="17">
        <f>SUM(F65:F68)</f>
        <v>17.8</v>
      </c>
      <c r="G69" s="17">
        <f>SUM(G65:G68)</f>
        <v>77.38</v>
      </c>
      <c r="H69" s="17">
        <f>SUM(H65:H68)</f>
        <v>524.79999999999995</v>
      </c>
    </row>
    <row r="70" spans="1:8" ht="15.75" x14ac:dyDescent="0.25">
      <c r="A70" s="14" t="s">
        <v>25</v>
      </c>
      <c r="B70" s="67" t="s">
        <v>121</v>
      </c>
      <c r="C70" s="25">
        <v>20</v>
      </c>
      <c r="D70" s="12">
        <v>10.85</v>
      </c>
      <c r="E70" s="22">
        <v>1.6</v>
      </c>
      <c r="F70" s="22">
        <v>2</v>
      </c>
      <c r="G70" s="25">
        <v>14.1</v>
      </c>
      <c r="H70" s="26">
        <v>88</v>
      </c>
    </row>
    <row r="71" spans="1:8" ht="15.75" x14ac:dyDescent="0.25">
      <c r="A71" s="14" t="s">
        <v>25</v>
      </c>
      <c r="B71" s="48" t="s">
        <v>123</v>
      </c>
      <c r="C71" s="12">
        <v>200</v>
      </c>
      <c r="D71" s="12">
        <v>20.73</v>
      </c>
      <c r="E71" s="12">
        <v>1</v>
      </c>
      <c r="F71" s="12">
        <v>0.2</v>
      </c>
      <c r="G71" s="12">
        <v>22.6</v>
      </c>
      <c r="H71" s="26">
        <v>72</v>
      </c>
    </row>
    <row r="72" spans="1:8" ht="15.75" x14ac:dyDescent="0.25">
      <c r="A72" s="14"/>
      <c r="B72" s="67"/>
      <c r="C72" s="63">
        <f>C69+C70+C71</f>
        <v>730</v>
      </c>
      <c r="D72" s="17">
        <f>D70+D69+D71</f>
        <v>95.44</v>
      </c>
      <c r="E72" s="17">
        <f t="shared" ref="E72" si="10">E70+E69+E71</f>
        <v>23.48</v>
      </c>
      <c r="F72" s="17">
        <f t="shared" ref="F72" si="11">F70+F69+F71</f>
        <v>20</v>
      </c>
      <c r="G72" s="17">
        <f t="shared" ref="G72" si="12">G70+G69+G71</f>
        <v>114.07999999999998</v>
      </c>
      <c r="H72" s="17">
        <f t="shared" ref="H72" si="13">H70+H69+H71</f>
        <v>684.8</v>
      </c>
    </row>
    <row r="73" spans="1:8" ht="15.75" x14ac:dyDescent="0.25">
      <c r="A73" s="14"/>
      <c r="B73" s="67"/>
      <c r="C73" s="25"/>
      <c r="D73" s="17"/>
      <c r="E73" s="60"/>
      <c r="F73" s="60"/>
      <c r="G73" s="60"/>
      <c r="H73" s="61">
        <f>H72/2350</f>
        <v>0.29140425531914893</v>
      </c>
    </row>
    <row r="74" spans="1:8" ht="15.75" x14ac:dyDescent="0.2">
      <c r="A74" s="75" t="s">
        <v>15</v>
      </c>
      <c r="B74" s="75"/>
      <c r="C74" s="75"/>
      <c r="D74" s="75"/>
      <c r="E74" s="75"/>
      <c r="F74" s="75"/>
      <c r="G74" s="75"/>
      <c r="H74" s="75"/>
    </row>
    <row r="75" spans="1:8" ht="15.75" x14ac:dyDescent="0.2">
      <c r="A75" s="31" t="s">
        <v>58</v>
      </c>
      <c r="B75" s="33" t="s">
        <v>87</v>
      </c>
      <c r="C75" s="22">
        <v>60</v>
      </c>
      <c r="D75" s="22">
        <v>4.78</v>
      </c>
      <c r="E75" s="22">
        <v>0.96</v>
      </c>
      <c r="F75" s="22">
        <v>3.06</v>
      </c>
      <c r="G75" s="22">
        <v>4.1399999999999997</v>
      </c>
      <c r="H75" s="22">
        <v>48</v>
      </c>
    </row>
    <row r="76" spans="1:8" ht="15.75" x14ac:dyDescent="0.2">
      <c r="A76" s="56">
        <v>102</v>
      </c>
      <c r="B76" s="67" t="s">
        <v>62</v>
      </c>
      <c r="C76" s="32">
        <v>200</v>
      </c>
      <c r="D76" s="32">
        <v>12.58</v>
      </c>
      <c r="E76" s="12">
        <v>5.12</v>
      </c>
      <c r="F76" s="12">
        <v>3.6</v>
      </c>
      <c r="G76" s="12">
        <v>17.399999999999999</v>
      </c>
      <c r="H76" s="12">
        <v>112.8</v>
      </c>
    </row>
    <row r="77" spans="1:8" ht="15.75" x14ac:dyDescent="0.2">
      <c r="A77" s="56">
        <v>259</v>
      </c>
      <c r="B77" s="67" t="s">
        <v>111</v>
      </c>
      <c r="C77" s="32" t="s">
        <v>113</v>
      </c>
      <c r="D77" s="32">
        <f>1.83+31.01</f>
        <v>32.840000000000003</v>
      </c>
      <c r="E77" s="12">
        <v>14.77</v>
      </c>
      <c r="F77" s="12">
        <v>13.55</v>
      </c>
      <c r="G77" s="12">
        <v>29.61</v>
      </c>
      <c r="H77" s="12">
        <v>390.04</v>
      </c>
    </row>
    <row r="78" spans="1:8" ht="15.75" x14ac:dyDescent="0.25">
      <c r="A78" s="9">
        <v>699</v>
      </c>
      <c r="B78" s="15" t="s">
        <v>68</v>
      </c>
      <c r="C78" s="4">
        <v>200</v>
      </c>
      <c r="D78" s="4">
        <v>10</v>
      </c>
      <c r="E78" s="23">
        <v>0.2</v>
      </c>
      <c r="F78" s="23"/>
      <c r="G78" s="23">
        <v>25.7</v>
      </c>
      <c r="H78" s="23">
        <v>104</v>
      </c>
    </row>
    <row r="79" spans="1:8" ht="15.75" x14ac:dyDescent="0.25">
      <c r="A79" s="9" t="s">
        <v>25</v>
      </c>
      <c r="B79" s="15" t="s">
        <v>8</v>
      </c>
      <c r="C79" s="4">
        <v>30</v>
      </c>
      <c r="D79" s="4">
        <v>1.8</v>
      </c>
      <c r="E79" s="23">
        <v>2.4</v>
      </c>
      <c r="F79" s="23">
        <v>0.5</v>
      </c>
      <c r="G79" s="23">
        <v>12</v>
      </c>
      <c r="H79" s="23">
        <v>66</v>
      </c>
    </row>
    <row r="80" spans="1:8" ht="15.75" x14ac:dyDescent="0.25">
      <c r="A80" s="9" t="s">
        <v>25</v>
      </c>
      <c r="B80" s="15" t="s">
        <v>1</v>
      </c>
      <c r="C80" s="4">
        <v>30</v>
      </c>
      <c r="D80" s="4">
        <v>1.86</v>
      </c>
      <c r="E80" s="23">
        <v>3.2</v>
      </c>
      <c r="F80" s="23">
        <v>1.4</v>
      </c>
      <c r="G80" s="23">
        <v>13.1</v>
      </c>
      <c r="H80" s="23">
        <v>82.2</v>
      </c>
    </row>
    <row r="81" spans="1:8" ht="15.75" x14ac:dyDescent="0.25">
      <c r="A81" s="14"/>
      <c r="B81" s="67"/>
      <c r="C81" s="17">
        <v>760</v>
      </c>
      <c r="D81" s="17">
        <f>SUM(D75:D80)</f>
        <v>63.86</v>
      </c>
      <c r="E81" s="17">
        <f t="shared" ref="E81:H81" si="14">SUM(E75:E80)</f>
        <v>26.65</v>
      </c>
      <c r="F81" s="17">
        <f t="shared" si="14"/>
        <v>22.11</v>
      </c>
      <c r="G81" s="17">
        <f t="shared" si="14"/>
        <v>101.94999999999999</v>
      </c>
      <c r="H81" s="24">
        <f t="shared" si="14"/>
        <v>803.04000000000008</v>
      </c>
    </row>
    <row r="82" spans="1:8" ht="15.75" x14ac:dyDescent="0.25">
      <c r="A82" s="14" t="s">
        <v>25</v>
      </c>
      <c r="B82" s="67" t="s">
        <v>122</v>
      </c>
      <c r="C82" s="25">
        <v>20</v>
      </c>
      <c r="D82" s="12">
        <v>10.85</v>
      </c>
      <c r="E82" s="22">
        <v>1.6</v>
      </c>
      <c r="F82" s="22">
        <v>2</v>
      </c>
      <c r="G82" s="25">
        <v>14.1</v>
      </c>
      <c r="H82" s="26">
        <v>88</v>
      </c>
    </row>
    <row r="83" spans="1:8" ht="15.75" x14ac:dyDescent="0.25">
      <c r="A83" s="14" t="s">
        <v>25</v>
      </c>
      <c r="B83" s="48" t="s">
        <v>123</v>
      </c>
      <c r="C83" s="12">
        <v>200</v>
      </c>
      <c r="D83" s="12">
        <v>20.73</v>
      </c>
      <c r="E83" s="12">
        <v>1</v>
      </c>
      <c r="F83" s="12">
        <v>0.2</v>
      </c>
      <c r="G83" s="12">
        <v>22.6</v>
      </c>
      <c r="H83" s="26">
        <v>72</v>
      </c>
    </row>
    <row r="84" spans="1:8" ht="15.75" x14ac:dyDescent="0.25">
      <c r="A84" s="14"/>
      <c r="B84" s="67"/>
      <c r="C84" s="63">
        <f>C81+C82+C83</f>
        <v>980</v>
      </c>
      <c r="D84" s="17">
        <f>D82+D81+D83</f>
        <v>95.44</v>
      </c>
      <c r="E84" s="17">
        <f t="shared" ref="E84" si="15">E82+E81+E83</f>
        <v>29.25</v>
      </c>
      <c r="F84" s="17">
        <f t="shared" ref="F84" si="16">F82+F81+F83</f>
        <v>24.31</v>
      </c>
      <c r="G84" s="17">
        <f t="shared" ref="G84" si="17">G82+G81+G83</f>
        <v>138.64999999999998</v>
      </c>
      <c r="H84" s="17">
        <f t="shared" ref="H84" si="18">H82+H81+H83</f>
        <v>963.04000000000008</v>
      </c>
    </row>
    <row r="85" spans="1:8" ht="15.75" x14ac:dyDescent="0.25">
      <c r="A85" s="14"/>
      <c r="B85" s="37"/>
      <c r="C85" s="59"/>
      <c r="D85" s="59"/>
      <c r="E85" s="17"/>
      <c r="F85" s="17"/>
      <c r="G85" s="17"/>
      <c r="H85" s="18">
        <f>H84/2350</f>
        <v>0.40980425531914899</v>
      </c>
    </row>
    <row r="86" spans="1:8" ht="15.75" x14ac:dyDescent="0.25">
      <c r="A86" s="14"/>
      <c r="B86" s="69" t="s">
        <v>12</v>
      </c>
      <c r="C86" s="17">
        <f>C84+C72</f>
        <v>1710</v>
      </c>
      <c r="D86" s="17"/>
      <c r="E86" s="17">
        <f>E72+E84</f>
        <v>52.730000000000004</v>
      </c>
      <c r="F86" s="17">
        <f t="shared" ref="F86:H86" si="19">F72+F84</f>
        <v>44.31</v>
      </c>
      <c r="G86" s="17">
        <f t="shared" si="19"/>
        <v>252.72999999999996</v>
      </c>
      <c r="H86" s="17">
        <f t="shared" si="19"/>
        <v>1647.8400000000001</v>
      </c>
    </row>
    <row r="87" spans="1:8" ht="15.75" x14ac:dyDescent="0.25">
      <c r="A87" s="14"/>
      <c r="B87" s="69"/>
      <c r="C87" s="17"/>
      <c r="D87" s="17"/>
      <c r="E87" s="17"/>
      <c r="F87" s="17"/>
      <c r="G87" s="17"/>
      <c r="H87" s="18">
        <f>H86/2350</f>
        <v>0.70120851063829792</v>
      </c>
    </row>
    <row r="88" spans="1:8" ht="15.75" x14ac:dyDescent="0.2">
      <c r="A88" s="74" t="s">
        <v>29</v>
      </c>
      <c r="B88" s="74"/>
      <c r="C88" s="74"/>
      <c r="D88" s="74"/>
      <c r="E88" s="74"/>
      <c r="F88" s="74"/>
      <c r="G88" s="74"/>
      <c r="H88" s="74"/>
    </row>
    <row r="89" spans="1:8" ht="15.75" x14ac:dyDescent="0.2">
      <c r="A89" s="75" t="s">
        <v>16</v>
      </c>
      <c r="B89" s="75"/>
      <c r="C89" s="75"/>
      <c r="D89" s="75"/>
      <c r="E89" s="75"/>
      <c r="F89" s="75"/>
      <c r="G89" s="75"/>
      <c r="H89" s="75"/>
    </row>
    <row r="90" spans="1:8" ht="15.75" x14ac:dyDescent="0.25">
      <c r="A90" s="9">
        <v>320</v>
      </c>
      <c r="B90" s="10" t="s">
        <v>88</v>
      </c>
      <c r="C90" s="32">
        <v>150</v>
      </c>
      <c r="D90" s="32">
        <f>1.83+33.46</f>
        <v>35.29</v>
      </c>
      <c r="E90" s="12">
        <v>18</v>
      </c>
      <c r="F90" s="12">
        <v>13.6</v>
      </c>
      <c r="G90" s="12">
        <v>34.200000000000003</v>
      </c>
      <c r="H90" s="12">
        <v>206</v>
      </c>
    </row>
    <row r="91" spans="1:8" ht="15.75" x14ac:dyDescent="0.25">
      <c r="A91" s="9" t="s">
        <v>89</v>
      </c>
      <c r="B91" s="10" t="s">
        <v>90</v>
      </c>
      <c r="C91" s="32">
        <v>20</v>
      </c>
      <c r="D91" s="32">
        <v>5.5</v>
      </c>
      <c r="E91" s="12">
        <v>1.3</v>
      </c>
      <c r="F91" s="12">
        <v>1.4</v>
      </c>
      <c r="G91" s="12">
        <v>10.199999999999999</v>
      </c>
      <c r="H91" s="12">
        <v>59.6</v>
      </c>
    </row>
    <row r="92" spans="1:8" ht="15.75" x14ac:dyDescent="0.25">
      <c r="A92" s="9" t="s">
        <v>25</v>
      </c>
      <c r="B92" s="3" t="s">
        <v>18</v>
      </c>
      <c r="C92" s="4">
        <v>30</v>
      </c>
      <c r="D92" s="4">
        <v>2.85</v>
      </c>
      <c r="E92" s="4">
        <v>1.95</v>
      </c>
      <c r="F92" s="4">
        <v>0.6</v>
      </c>
      <c r="G92" s="4">
        <v>13.8</v>
      </c>
      <c r="H92" s="4">
        <v>69</v>
      </c>
    </row>
    <row r="93" spans="1:8" ht="15.75" x14ac:dyDescent="0.25">
      <c r="A93" s="56">
        <v>382</v>
      </c>
      <c r="B93" s="10" t="s">
        <v>13</v>
      </c>
      <c r="C93" s="4">
        <v>200</v>
      </c>
      <c r="D93" s="4">
        <v>8.86</v>
      </c>
      <c r="E93" s="4">
        <v>2.9</v>
      </c>
      <c r="F93" s="4">
        <v>2.5</v>
      </c>
      <c r="G93" s="4">
        <v>24.8</v>
      </c>
      <c r="H93" s="4">
        <v>134</v>
      </c>
    </row>
    <row r="94" spans="1:8" ht="15.75" x14ac:dyDescent="0.25">
      <c r="A94" s="56"/>
      <c r="B94" s="10" t="s">
        <v>42</v>
      </c>
      <c r="C94" s="25">
        <v>150</v>
      </c>
      <c r="D94" s="25">
        <v>11.36</v>
      </c>
      <c r="E94" s="22">
        <v>0.6</v>
      </c>
      <c r="F94" s="22">
        <v>0.6</v>
      </c>
      <c r="G94" s="25">
        <v>14.7</v>
      </c>
      <c r="H94" s="26">
        <v>70.5</v>
      </c>
    </row>
    <row r="95" spans="1:8" ht="15.75" x14ac:dyDescent="0.25">
      <c r="A95" s="14"/>
      <c r="B95" s="67"/>
      <c r="C95" s="17">
        <f t="shared" ref="C95:H95" si="20">SUM(C90:C94)</f>
        <v>550</v>
      </c>
      <c r="D95" s="17">
        <f>SUM(D90:D94)</f>
        <v>63.86</v>
      </c>
      <c r="E95" s="17">
        <f t="shared" si="20"/>
        <v>24.75</v>
      </c>
      <c r="F95" s="17">
        <f t="shared" si="20"/>
        <v>18.700000000000003</v>
      </c>
      <c r="G95" s="17">
        <f t="shared" si="20"/>
        <v>97.7</v>
      </c>
      <c r="H95" s="17">
        <f t="shared" si="20"/>
        <v>539.1</v>
      </c>
    </row>
    <row r="96" spans="1:8" ht="15.75" x14ac:dyDescent="0.25">
      <c r="A96" s="14" t="s">
        <v>25</v>
      </c>
      <c r="B96" s="67" t="s">
        <v>122</v>
      </c>
      <c r="C96" s="25">
        <v>20</v>
      </c>
      <c r="D96" s="12">
        <v>10.85</v>
      </c>
      <c r="E96" s="22">
        <v>1.6</v>
      </c>
      <c r="F96" s="22">
        <v>2</v>
      </c>
      <c r="G96" s="25">
        <v>14.1</v>
      </c>
      <c r="H96" s="26">
        <v>88</v>
      </c>
    </row>
    <row r="97" spans="1:8" ht="15.75" x14ac:dyDescent="0.25">
      <c r="A97" s="14" t="s">
        <v>25</v>
      </c>
      <c r="B97" s="48" t="s">
        <v>123</v>
      </c>
      <c r="C97" s="12">
        <v>200</v>
      </c>
      <c r="D97" s="12">
        <v>20.73</v>
      </c>
      <c r="E97" s="12">
        <v>1</v>
      </c>
      <c r="F97" s="12">
        <v>0.2</v>
      </c>
      <c r="G97" s="12">
        <v>22.6</v>
      </c>
      <c r="H97" s="26">
        <v>72</v>
      </c>
    </row>
    <row r="98" spans="1:8" ht="15.75" x14ac:dyDescent="0.25">
      <c r="A98" s="14"/>
      <c r="B98" s="67"/>
      <c r="C98" s="63">
        <f>C95+C96+C97</f>
        <v>770</v>
      </c>
      <c r="D98" s="17">
        <f>D96+D95+D97</f>
        <v>95.44</v>
      </c>
      <c r="E98" s="17">
        <f t="shared" ref="E98" si="21">E96+E95+E97</f>
        <v>27.35</v>
      </c>
      <c r="F98" s="17">
        <f t="shared" ref="F98" si="22">F96+F95+F97</f>
        <v>20.900000000000002</v>
      </c>
      <c r="G98" s="17">
        <f t="shared" ref="G98" si="23">G96+G95+G97</f>
        <v>134.4</v>
      </c>
      <c r="H98" s="17">
        <f t="shared" ref="H98" si="24">H96+H95+H97</f>
        <v>699.1</v>
      </c>
    </row>
    <row r="99" spans="1:8" ht="15.75" x14ac:dyDescent="0.25">
      <c r="A99" s="14"/>
      <c r="B99" s="67"/>
      <c r="C99" s="25"/>
      <c r="D99" s="17"/>
      <c r="E99" s="60"/>
      <c r="F99" s="60"/>
      <c r="G99" s="60"/>
      <c r="H99" s="61">
        <f>H98/2350</f>
        <v>0.29748936170212764</v>
      </c>
    </row>
    <row r="100" spans="1:8" ht="15.75" x14ac:dyDescent="0.2">
      <c r="A100" s="75" t="s">
        <v>15</v>
      </c>
      <c r="B100" s="75"/>
      <c r="C100" s="75"/>
      <c r="D100" s="75"/>
      <c r="E100" s="75"/>
      <c r="F100" s="75"/>
      <c r="G100" s="75"/>
      <c r="H100" s="75"/>
    </row>
    <row r="101" spans="1:8" ht="15.75" x14ac:dyDescent="0.25">
      <c r="A101" s="2" t="s">
        <v>59</v>
      </c>
      <c r="B101" s="3" t="s">
        <v>54</v>
      </c>
      <c r="C101" s="4">
        <v>60</v>
      </c>
      <c r="D101" s="4">
        <v>5.6</v>
      </c>
      <c r="E101" s="4">
        <v>0.85</v>
      </c>
      <c r="F101" s="4">
        <v>3.6</v>
      </c>
      <c r="G101" s="4">
        <v>4.9000000000000004</v>
      </c>
      <c r="H101" s="4">
        <v>55.68</v>
      </c>
    </row>
    <row r="102" spans="1:8" ht="31.5" x14ac:dyDescent="0.25">
      <c r="A102" s="9">
        <v>96</v>
      </c>
      <c r="B102" s="33" t="s">
        <v>17</v>
      </c>
      <c r="C102" s="7" t="s">
        <v>37</v>
      </c>
      <c r="D102" s="7">
        <v>12.72</v>
      </c>
      <c r="E102" s="7">
        <v>2.4</v>
      </c>
      <c r="F102" s="7">
        <v>4.6399999999999997</v>
      </c>
      <c r="G102" s="7">
        <v>23.76</v>
      </c>
      <c r="H102" s="7">
        <v>106.4</v>
      </c>
    </row>
    <row r="103" spans="1:8" ht="15.75" x14ac:dyDescent="0.25">
      <c r="A103" s="56">
        <v>265</v>
      </c>
      <c r="B103" s="10" t="s">
        <v>74</v>
      </c>
      <c r="C103" s="22" t="s">
        <v>113</v>
      </c>
      <c r="D103" s="22">
        <f>1.83+28.05</f>
        <v>29.880000000000003</v>
      </c>
      <c r="E103" s="30">
        <v>17.489999999999998</v>
      </c>
      <c r="F103" s="30">
        <v>15.07</v>
      </c>
      <c r="G103" s="30">
        <v>40.6</v>
      </c>
      <c r="H103" s="30">
        <v>391.6</v>
      </c>
    </row>
    <row r="104" spans="1:8" ht="15.75" x14ac:dyDescent="0.25">
      <c r="A104" s="56">
        <v>276</v>
      </c>
      <c r="B104" s="15" t="s">
        <v>44</v>
      </c>
      <c r="C104" s="25">
        <v>200</v>
      </c>
      <c r="D104" s="25">
        <v>12</v>
      </c>
      <c r="E104" s="22">
        <v>0.1</v>
      </c>
      <c r="F104" s="22"/>
      <c r="G104" s="22">
        <v>27.9</v>
      </c>
      <c r="H104" s="25">
        <v>111</v>
      </c>
    </row>
    <row r="105" spans="1:8" ht="15.75" x14ac:dyDescent="0.25">
      <c r="A105" s="9" t="s">
        <v>25</v>
      </c>
      <c r="B105" s="15" t="s">
        <v>8</v>
      </c>
      <c r="C105" s="4">
        <v>30</v>
      </c>
      <c r="D105" s="4">
        <v>1.8</v>
      </c>
      <c r="E105" s="23">
        <v>2.4</v>
      </c>
      <c r="F105" s="23">
        <v>0.5</v>
      </c>
      <c r="G105" s="23">
        <v>12</v>
      </c>
      <c r="H105" s="23">
        <v>66</v>
      </c>
    </row>
    <row r="106" spans="1:8" ht="15.75" x14ac:dyDescent="0.25">
      <c r="A106" s="9" t="s">
        <v>25</v>
      </c>
      <c r="B106" s="15" t="s">
        <v>1</v>
      </c>
      <c r="C106" s="4">
        <v>30</v>
      </c>
      <c r="D106" s="4">
        <v>1.86</v>
      </c>
      <c r="E106" s="23">
        <v>3.2</v>
      </c>
      <c r="F106" s="23">
        <v>1.4</v>
      </c>
      <c r="G106" s="23">
        <v>13.1</v>
      </c>
      <c r="H106" s="23">
        <v>82.2</v>
      </c>
    </row>
    <row r="107" spans="1:8" ht="15.75" x14ac:dyDescent="0.25">
      <c r="A107" s="14"/>
      <c r="B107" s="67"/>
      <c r="C107" s="17">
        <v>765</v>
      </c>
      <c r="D107" s="17">
        <f>SUM(D101:D106)</f>
        <v>63.86</v>
      </c>
      <c r="E107" s="17">
        <f>SUM(E101:E106)</f>
        <v>26.439999999999998</v>
      </c>
      <c r="F107" s="17">
        <f>SUM(F101:F106)</f>
        <v>25.21</v>
      </c>
      <c r="G107" s="17">
        <f>SUM(G101:G106)</f>
        <v>122.25999999999999</v>
      </c>
      <c r="H107" s="34">
        <f>SUM(H101:H106)</f>
        <v>812.88000000000011</v>
      </c>
    </row>
    <row r="108" spans="1:8" ht="15.75" x14ac:dyDescent="0.25">
      <c r="A108" s="14" t="s">
        <v>25</v>
      </c>
      <c r="B108" s="67" t="s">
        <v>121</v>
      </c>
      <c r="C108" s="25">
        <v>20</v>
      </c>
      <c r="D108" s="12">
        <v>10.85</v>
      </c>
      <c r="E108" s="22">
        <v>1.6</v>
      </c>
      <c r="F108" s="22">
        <v>2</v>
      </c>
      <c r="G108" s="25">
        <v>14.1</v>
      </c>
      <c r="H108" s="26">
        <v>88</v>
      </c>
    </row>
    <row r="109" spans="1:8" ht="15.75" x14ac:dyDescent="0.25">
      <c r="A109" s="14" t="s">
        <v>25</v>
      </c>
      <c r="B109" s="48" t="s">
        <v>123</v>
      </c>
      <c r="C109" s="12">
        <v>200</v>
      </c>
      <c r="D109" s="12">
        <v>20.73</v>
      </c>
      <c r="E109" s="12">
        <v>1</v>
      </c>
      <c r="F109" s="12">
        <v>0.2</v>
      </c>
      <c r="G109" s="12">
        <v>22.6</v>
      </c>
      <c r="H109" s="26">
        <v>72</v>
      </c>
    </row>
    <row r="110" spans="1:8" ht="15.75" x14ac:dyDescent="0.25">
      <c r="A110" s="14"/>
      <c r="B110" s="67"/>
      <c r="C110" s="63">
        <f>C107+C108+C109</f>
        <v>985</v>
      </c>
      <c r="D110" s="17">
        <f>D108+D107+D109</f>
        <v>95.44</v>
      </c>
      <c r="E110" s="17">
        <f t="shared" ref="E110" si="25">E108+E107+E109</f>
        <v>29.04</v>
      </c>
      <c r="F110" s="17">
        <f t="shared" ref="F110" si="26">F108+F107+F109</f>
        <v>27.41</v>
      </c>
      <c r="G110" s="17">
        <f t="shared" ref="G110" si="27">G108+G107+G109</f>
        <v>158.95999999999998</v>
      </c>
      <c r="H110" s="17">
        <f t="shared" ref="H110" si="28">H108+H107+H109</f>
        <v>972.88000000000011</v>
      </c>
    </row>
    <row r="111" spans="1:8" ht="15.75" x14ac:dyDescent="0.25">
      <c r="A111" s="14"/>
      <c r="B111" s="37"/>
      <c r="C111" s="59"/>
      <c r="D111" s="59"/>
      <c r="E111" s="17"/>
      <c r="F111" s="17"/>
      <c r="G111" s="17"/>
      <c r="H111" s="18">
        <f>H110/2350</f>
        <v>0.41399148936170216</v>
      </c>
    </row>
    <row r="112" spans="1:8" ht="15.75" x14ac:dyDescent="0.25">
      <c r="A112" s="14"/>
      <c r="B112" s="69" t="s">
        <v>12</v>
      </c>
      <c r="C112" s="17">
        <f>C110+C98</f>
        <v>1755</v>
      </c>
      <c r="D112" s="17"/>
      <c r="E112" s="17">
        <f>E98+E110</f>
        <v>56.39</v>
      </c>
      <c r="F112" s="17">
        <f t="shared" ref="F112:H112" si="29">F98+F110</f>
        <v>48.31</v>
      </c>
      <c r="G112" s="17">
        <f t="shared" si="29"/>
        <v>293.36</v>
      </c>
      <c r="H112" s="17">
        <f t="shared" si="29"/>
        <v>1671.98</v>
      </c>
    </row>
    <row r="113" spans="1:8" ht="15.75" x14ac:dyDescent="0.25">
      <c r="A113" s="14"/>
      <c r="B113" s="69"/>
      <c r="C113" s="17"/>
      <c r="D113" s="17"/>
      <c r="E113" s="17"/>
      <c r="F113" s="17"/>
      <c r="G113" s="17"/>
      <c r="H113" s="18">
        <f>H112/2350</f>
        <v>0.71148085106382974</v>
      </c>
    </row>
    <row r="114" spans="1:8" ht="15.75" x14ac:dyDescent="0.2">
      <c r="A114" s="74" t="s">
        <v>30</v>
      </c>
      <c r="B114" s="74"/>
      <c r="C114" s="74"/>
      <c r="D114" s="74"/>
      <c r="E114" s="74"/>
      <c r="F114" s="74"/>
      <c r="G114" s="74"/>
      <c r="H114" s="74"/>
    </row>
    <row r="115" spans="1:8" ht="15.75" x14ac:dyDescent="0.2">
      <c r="A115" s="75" t="s">
        <v>16</v>
      </c>
      <c r="B115" s="75"/>
      <c r="C115" s="75"/>
      <c r="D115" s="75"/>
      <c r="E115" s="75"/>
      <c r="F115" s="75"/>
      <c r="G115" s="75"/>
      <c r="H115" s="75"/>
    </row>
    <row r="116" spans="1:8" ht="15.75" x14ac:dyDescent="0.2">
      <c r="A116" s="56">
        <v>174</v>
      </c>
      <c r="B116" s="66" t="s">
        <v>63</v>
      </c>
      <c r="C116" s="22" t="s">
        <v>37</v>
      </c>
      <c r="D116" s="22">
        <f>1.83+16.98</f>
        <v>18.810000000000002</v>
      </c>
      <c r="E116" s="22">
        <v>4.2</v>
      </c>
      <c r="F116" s="22">
        <v>7.6</v>
      </c>
      <c r="G116" s="22">
        <v>30.2</v>
      </c>
      <c r="H116" s="22">
        <v>206.4</v>
      </c>
    </row>
    <row r="117" spans="1:8" ht="15.75" x14ac:dyDescent="0.25">
      <c r="A117" s="9">
        <v>15</v>
      </c>
      <c r="B117" s="3" t="s">
        <v>19</v>
      </c>
      <c r="C117" s="4">
        <v>15</v>
      </c>
      <c r="D117" s="4">
        <v>12.58</v>
      </c>
      <c r="E117" s="4">
        <v>3.45</v>
      </c>
      <c r="F117" s="4">
        <v>4.45</v>
      </c>
      <c r="G117" s="4">
        <v>0</v>
      </c>
      <c r="H117" s="4">
        <v>54.5</v>
      </c>
    </row>
    <row r="118" spans="1:8" ht="15.75" x14ac:dyDescent="0.25">
      <c r="A118" s="2">
        <v>14</v>
      </c>
      <c r="B118" s="3" t="s">
        <v>2</v>
      </c>
      <c r="C118" s="4">
        <v>10</v>
      </c>
      <c r="D118" s="4">
        <v>11</v>
      </c>
      <c r="E118" s="4">
        <v>0.1</v>
      </c>
      <c r="F118" s="4">
        <v>7.2</v>
      </c>
      <c r="G118" s="4">
        <v>0.13</v>
      </c>
      <c r="H118" s="4">
        <v>65.72</v>
      </c>
    </row>
    <row r="119" spans="1:8" ht="15.75" x14ac:dyDescent="0.25">
      <c r="A119" s="2">
        <v>209</v>
      </c>
      <c r="B119" s="3" t="s">
        <v>52</v>
      </c>
      <c r="C119" s="4">
        <v>40</v>
      </c>
      <c r="D119" s="4">
        <v>10</v>
      </c>
      <c r="E119" s="4">
        <v>5.0999999999999996</v>
      </c>
      <c r="F119" s="4">
        <v>4.5999999999999996</v>
      </c>
      <c r="G119" s="4">
        <v>0.3</v>
      </c>
      <c r="H119" s="4">
        <v>63</v>
      </c>
    </row>
    <row r="120" spans="1:8" ht="15.75" x14ac:dyDescent="0.25">
      <c r="A120" s="9">
        <v>580</v>
      </c>
      <c r="B120" s="3" t="s">
        <v>41</v>
      </c>
      <c r="C120" s="4">
        <v>200</v>
      </c>
      <c r="D120" s="4">
        <v>8.6199999999999992</v>
      </c>
      <c r="E120" s="4">
        <v>1.7</v>
      </c>
      <c r="F120" s="4">
        <v>1.3</v>
      </c>
      <c r="G120" s="4">
        <v>17.399999999999999</v>
      </c>
      <c r="H120" s="4">
        <v>88</v>
      </c>
    </row>
    <row r="121" spans="1:8" ht="15.75" x14ac:dyDescent="0.25">
      <c r="A121" s="9" t="s">
        <v>25</v>
      </c>
      <c r="B121" s="3" t="s">
        <v>18</v>
      </c>
      <c r="C121" s="4">
        <v>30</v>
      </c>
      <c r="D121" s="4">
        <v>2.85</v>
      </c>
      <c r="E121" s="4">
        <v>1.95</v>
      </c>
      <c r="F121" s="4">
        <v>0.6</v>
      </c>
      <c r="G121" s="4">
        <v>13.8</v>
      </c>
      <c r="H121" s="4">
        <v>69</v>
      </c>
    </row>
    <row r="122" spans="1:8" ht="15.75" x14ac:dyDescent="0.25">
      <c r="A122" s="15"/>
      <c r="B122" s="10"/>
      <c r="C122" s="17">
        <v>500</v>
      </c>
      <c r="D122" s="17">
        <f>SUM(D116:D121)</f>
        <v>63.86</v>
      </c>
      <c r="E122" s="17">
        <f>SUM(E116:E121)</f>
        <v>16.5</v>
      </c>
      <c r="F122" s="17">
        <f>SUM(F116:F121)</f>
        <v>25.750000000000004</v>
      </c>
      <c r="G122" s="17">
        <f>SUM(G116:G121)</f>
        <v>61.83</v>
      </c>
      <c r="H122" s="17">
        <f>SUM(H116:H121)</f>
        <v>546.62</v>
      </c>
    </row>
    <row r="123" spans="1:8" ht="15.75" x14ac:dyDescent="0.25">
      <c r="A123" s="14" t="s">
        <v>25</v>
      </c>
      <c r="B123" s="67" t="s">
        <v>120</v>
      </c>
      <c r="C123" s="25">
        <v>20</v>
      </c>
      <c r="D123" s="12">
        <v>10.85</v>
      </c>
      <c r="E123" s="22">
        <v>1.6</v>
      </c>
      <c r="F123" s="22">
        <v>2</v>
      </c>
      <c r="G123" s="25">
        <v>14.1</v>
      </c>
      <c r="H123" s="26">
        <v>88</v>
      </c>
    </row>
    <row r="124" spans="1:8" ht="15.75" x14ac:dyDescent="0.25">
      <c r="A124" s="14" t="s">
        <v>25</v>
      </c>
      <c r="B124" s="48" t="s">
        <v>123</v>
      </c>
      <c r="C124" s="12">
        <v>200</v>
      </c>
      <c r="D124" s="12">
        <v>20.73</v>
      </c>
      <c r="E124" s="12">
        <v>1</v>
      </c>
      <c r="F124" s="12">
        <v>0.2</v>
      </c>
      <c r="G124" s="12">
        <v>22.6</v>
      </c>
      <c r="H124" s="26">
        <v>72</v>
      </c>
    </row>
    <row r="125" spans="1:8" ht="15.75" x14ac:dyDescent="0.25">
      <c r="A125" s="14"/>
      <c r="B125" s="67"/>
      <c r="C125" s="63">
        <f>C122+C123+C124</f>
        <v>720</v>
      </c>
      <c r="D125" s="17">
        <f>D123+D122+D124</f>
        <v>95.44</v>
      </c>
      <c r="E125" s="17">
        <f t="shared" ref="E125" si="30">E123+E122+E124</f>
        <v>19.100000000000001</v>
      </c>
      <c r="F125" s="17">
        <f t="shared" ref="F125" si="31">F123+F122+F124</f>
        <v>27.950000000000003</v>
      </c>
      <c r="G125" s="17">
        <f t="shared" ref="G125" si="32">G123+G122+G124</f>
        <v>98.53</v>
      </c>
      <c r="H125" s="17">
        <f t="shared" ref="H125" si="33">H123+H122+H124</f>
        <v>706.62</v>
      </c>
    </row>
    <row r="126" spans="1:8" ht="15.75" x14ac:dyDescent="0.25">
      <c r="A126" s="14"/>
      <c r="B126" s="67"/>
      <c r="C126" s="25"/>
      <c r="D126" s="17"/>
      <c r="E126" s="60"/>
      <c r="F126" s="60"/>
      <c r="G126" s="60"/>
      <c r="H126" s="61">
        <f>H125/2350</f>
        <v>0.30068936170212768</v>
      </c>
    </row>
    <row r="127" spans="1:8" ht="15.75" x14ac:dyDescent="0.2">
      <c r="A127" s="75" t="s">
        <v>15</v>
      </c>
      <c r="B127" s="75"/>
      <c r="C127" s="75"/>
      <c r="D127" s="75"/>
      <c r="E127" s="75"/>
      <c r="F127" s="75"/>
      <c r="G127" s="75"/>
      <c r="H127" s="75"/>
    </row>
    <row r="128" spans="1:8" ht="15.75" x14ac:dyDescent="0.25">
      <c r="A128" s="31" t="s">
        <v>64</v>
      </c>
      <c r="B128" s="72" t="s">
        <v>65</v>
      </c>
      <c r="C128" s="25">
        <v>60</v>
      </c>
      <c r="D128" s="22">
        <v>7.1</v>
      </c>
      <c r="E128" s="25">
        <v>0.84</v>
      </c>
      <c r="F128" s="25">
        <v>6.06</v>
      </c>
      <c r="G128" s="25">
        <v>3.96</v>
      </c>
      <c r="H128" s="25">
        <v>73.8</v>
      </c>
    </row>
    <row r="129" spans="1:8" ht="31.5" x14ac:dyDescent="0.2">
      <c r="A129" s="56">
        <v>166</v>
      </c>
      <c r="B129" s="35" t="s">
        <v>66</v>
      </c>
      <c r="C129" s="36">
        <v>200</v>
      </c>
      <c r="D129" s="22">
        <v>10.58</v>
      </c>
      <c r="E129" s="22">
        <v>3.12</v>
      </c>
      <c r="F129" s="22">
        <v>2.2400000000000002</v>
      </c>
      <c r="G129" s="22">
        <v>16</v>
      </c>
      <c r="H129" s="22">
        <v>96.8</v>
      </c>
    </row>
    <row r="130" spans="1:8" ht="15.75" x14ac:dyDescent="0.25">
      <c r="A130" s="9" t="s">
        <v>98</v>
      </c>
      <c r="B130" s="70" t="s">
        <v>86</v>
      </c>
      <c r="C130" s="22" t="s">
        <v>109</v>
      </c>
      <c r="D130" s="4">
        <f>1.83+20.37</f>
        <v>22.200000000000003</v>
      </c>
      <c r="E130" s="30">
        <v>11.1</v>
      </c>
      <c r="F130" s="30">
        <v>9.5</v>
      </c>
      <c r="G130" s="30">
        <v>11.1</v>
      </c>
      <c r="H130" s="30">
        <v>183</v>
      </c>
    </row>
    <row r="131" spans="1:8" ht="15.75" x14ac:dyDescent="0.25">
      <c r="A131" s="13">
        <v>128</v>
      </c>
      <c r="B131" s="15" t="s">
        <v>24</v>
      </c>
      <c r="C131" s="4">
        <v>150</v>
      </c>
      <c r="D131" s="4">
        <v>12</v>
      </c>
      <c r="E131" s="22">
        <v>3.1</v>
      </c>
      <c r="F131" s="22">
        <v>5.4</v>
      </c>
      <c r="G131" s="22">
        <v>20.3</v>
      </c>
      <c r="H131" s="22">
        <v>141</v>
      </c>
    </row>
    <row r="132" spans="1:8" ht="15.75" x14ac:dyDescent="0.25">
      <c r="A132" s="56">
        <v>631</v>
      </c>
      <c r="B132" s="70" t="s">
        <v>56</v>
      </c>
      <c r="C132" s="22">
        <v>200</v>
      </c>
      <c r="D132" s="4">
        <v>8.32</v>
      </c>
      <c r="E132" s="22">
        <v>0.2</v>
      </c>
      <c r="F132" s="22">
        <v>0.2</v>
      </c>
      <c r="G132" s="22">
        <v>27.9</v>
      </c>
      <c r="H132" s="22">
        <v>115</v>
      </c>
    </row>
    <row r="133" spans="1:8" ht="15.75" x14ac:dyDescent="0.25">
      <c r="A133" s="9" t="s">
        <v>25</v>
      </c>
      <c r="B133" s="15" t="s">
        <v>8</v>
      </c>
      <c r="C133" s="4">
        <v>30</v>
      </c>
      <c r="D133" s="4">
        <v>1.8</v>
      </c>
      <c r="E133" s="23">
        <v>2.4</v>
      </c>
      <c r="F133" s="23">
        <v>0.5</v>
      </c>
      <c r="G133" s="23">
        <v>12</v>
      </c>
      <c r="H133" s="23">
        <v>66</v>
      </c>
    </row>
    <row r="134" spans="1:8" ht="15.75" x14ac:dyDescent="0.25">
      <c r="A134" s="9" t="s">
        <v>25</v>
      </c>
      <c r="B134" s="15" t="s">
        <v>1</v>
      </c>
      <c r="C134" s="25">
        <v>30</v>
      </c>
      <c r="D134" s="4">
        <v>1.86</v>
      </c>
      <c r="E134" s="23">
        <v>3.2</v>
      </c>
      <c r="F134" s="23">
        <v>1.4</v>
      </c>
      <c r="G134" s="23">
        <v>13.1</v>
      </c>
      <c r="H134" s="23">
        <v>82.2</v>
      </c>
    </row>
    <row r="135" spans="1:8" ht="15.75" x14ac:dyDescent="0.25">
      <c r="A135" s="14"/>
      <c r="B135" s="67"/>
      <c r="C135" s="17">
        <v>790</v>
      </c>
      <c r="D135" s="17">
        <f>SUM(D128:D134)</f>
        <v>63.86</v>
      </c>
      <c r="E135" s="17">
        <f>SUM(E128:E134)</f>
        <v>23.959999999999997</v>
      </c>
      <c r="F135" s="17">
        <f>SUM(F128:F134)</f>
        <v>25.3</v>
      </c>
      <c r="G135" s="17">
        <f>SUM(G128:G134)</f>
        <v>104.35999999999999</v>
      </c>
      <c r="H135" s="17">
        <f>SUM(H128:H134)</f>
        <v>757.80000000000007</v>
      </c>
    </row>
    <row r="136" spans="1:8" ht="15.75" x14ac:dyDescent="0.25">
      <c r="A136" s="14" t="s">
        <v>25</v>
      </c>
      <c r="B136" s="67" t="s">
        <v>121</v>
      </c>
      <c r="C136" s="25">
        <v>20</v>
      </c>
      <c r="D136" s="12">
        <v>10.85</v>
      </c>
      <c r="E136" s="22">
        <v>1.6</v>
      </c>
      <c r="F136" s="22">
        <v>2</v>
      </c>
      <c r="G136" s="25">
        <v>14.1</v>
      </c>
      <c r="H136" s="26">
        <v>88</v>
      </c>
    </row>
    <row r="137" spans="1:8" ht="15.75" x14ac:dyDescent="0.25">
      <c r="A137" s="14" t="s">
        <v>25</v>
      </c>
      <c r="B137" s="48" t="s">
        <v>123</v>
      </c>
      <c r="C137" s="12">
        <v>200</v>
      </c>
      <c r="D137" s="12">
        <v>20.73</v>
      </c>
      <c r="E137" s="12">
        <v>1</v>
      </c>
      <c r="F137" s="12">
        <v>0.2</v>
      </c>
      <c r="G137" s="12">
        <v>22.6</v>
      </c>
      <c r="H137" s="26">
        <v>72</v>
      </c>
    </row>
    <row r="138" spans="1:8" ht="15.75" x14ac:dyDescent="0.25">
      <c r="A138" s="14"/>
      <c r="B138" s="67"/>
      <c r="C138" s="63">
        <f>C135+C136+C137</f>
        <v>1010</v>
      </c>
      <c r="D138" s="17">
        <f>D136+D135+D137</f>
        <v>95.44</v>
      </c>
      <c r="E138" s="17">
        <f t="shared" ref="E138" si="34">E136+E135+E137</f>
        <v>26.56</v>
      </c>
      <c r="F138" s="17">
        <f t="shared" ref="F138" si="35">F136+F135+F137</f>
        <v>27.5</v>
      </c>
      <c r="G138" s="17">
        <f t="shared" ref="G138" si="36">G136+G135+G137</f>
        <v>141.05999999999997</v>
      </c>
      <c r="H138" s="17">
        <f t="shared" ref="H138" si="37">H136+H135+H137</f>
        <v>917.80000000000007</v>
      </c>
    </row>
    <row r="139" spans="1:8" ht="15.75" x14ac:dyDescent="0.25">
      <c r="A139" s="14"/>
      <c r="B139" s="37"/>
      <c r="C139" s="59"/>
      <c r="D139" s="59"/>
      <c r="E139" s="17"/>
      <c r="F139" s="17"/>
      <c r="G139" s="17"/>
      <c r="H139" s="18">
        <f>H138/2350</f>
        <v>0.39055319148936174</v>
      </c>
    </row>
    <row r="140" spans="1:8" ht="15.75" x14ac:dyDescent="0.25">
      <c r="A140" s="14"/>
      <c r="B140" s="69" t="s">
        <v>12</v>
      </c>
      <c r="C140" s="17">
        <f>C138+C125</f>
        <v>1730</v>
      </c>
      <c r="D140" s="17"/>
      <c r="E140" s="17">
        <f>E125+E138</f>
        <v>45.66</v>
      </c>
      <c r="F140" s="17">
        <f t="shared" ref="F140:H140" si="38">F125+F138</f>
        <v>55.45</v>
      </c>
      <c r="G140" s="17">
        <f t="shared" si="38"/>
        <v>239.58999999999997</v>
      </c>
      <c r="H140" s="17">
        <f t="shared" si="38"/>
        <v>1624.42</v>
      </c>
    </row>
    <row r="141" spans="1:8" ht="15.75" x14ac:dyDescent="0.25">
      <c r="A141" s="14"/>
      <c r="B141" s="69"/>
      <c r="C141" s="17"/>
      <c r="D141" s="17"/>
      <c r="E141" s="17"/>
      <c r="F141" s="17"/>
      <c r="G141" s="17"/>
      <c r="H141" s="18">
        <f>H140/2350</f>
        <v>0.69124255319148942</v>
      </c>
    </row>
    <row r="142" spans="1:8" ht="15.75" x14ac:dyDescent="0.2">
      <c r="A142" s="74" t="s">
        <v>31</v>
      </c>
      <c r="B142" s="74"/>
      <c r="C142" s="74"/>
      <c r="D142" s="74"/>
      <c r="E142" s="74"/>
      <c r="F142" s="74"/>
      <c r="G142" s="74"/>
      <c r="H142" s="74"/>
    </row>
    <row r="143" spans="1:8" ht="15.75" x14ac:dyDescent="0.2">
      <c r="A143" s="75" t="s">
        <v>16</v>
      </c>
      <c r="B143" s="75"/>
      <c r="C143" s="75"/>
      <c r="D143" s="75"/>
      <c r="E143" s="75"/>
      <c r="F143" s="75"/>
      <c r="G143" s="75"/>
      <c r="H143" s="75"/>
    </row>
    <row r="144" spans="1:8" ht="31.5" x14ac:dyDescent="0.2">
      <c r="A144" s="5" t="s">
        <v>84</v>
      </c>
      <c r="B144" s="33" t="s">
        <v>85</v>
      </c>
      <c r="C144" s="7" t="s">
        <v>110</v>
      </c>
      <c r="D144" s="7">
        <f>1.83+34.39</f>
        <v>36.22</v>
      </c>
      <c r="E144" s="7">
        <v>10.8</v>
      </c>
      <c r="F144" s="7">
        <v>13.2</v>
      </c>
      <c r="G144" s="7">
        <v>12.1</v>
      </c>
      <c r="H144" s="8">
        <v>210</v>
      </c>
    </row>
    <row r="145" spans="1:8" ht="15.75" x14ac:dyDescent="0.25">
      <c r="A145" s="56">
        <v>171</v>
      </c>
      <c r="B145" s="10" t="s">
        <v>36</v>
      </c>
      <c r="C145" s="22">
        <v>150</v>
      </c>
      <c r="D145" s="22">
        <v>18.61</v>
      </c>
      <c r="E145" s="30">
        <v>8.69</v>
      </c>
      <c r="F145" s="30">
        <v>6.3</v>
      </c>
      <c r="G145" s="30">
        <v>39.4</v>
      </c>
      <c r="H145" s="30">
        <v>245</v>
      </c>
    </row>
    <row r="146" spans="1:8" ht="15.75" x14ac:dyDescent="0.25">
      <c r="A146" s="9">
        <v>686</v>
      </c>
      <c r="B146" s="3" t="s">
        <v>38</v>
      </c>
      <c r="C146" s="4">
        <v>200</v>
      </c>
      <c r="D146" s="4">
        <v>6.18</v>
      </c>
      <c r="E146" s="4">
        <v>0.2</v>
      </c>
      <c r="F146" s="4">
        <v>0</v>
      </c>
      <c r="G146" s="4">
        <v>10.199999999999999</v>
      </c>
      <c r="H146" s="4">
        <v>41</v>
      </c>
    </row>
    <row r="147" spans="1:8" ht="15.75" x14ac:dyDescent="0.25">
      <c r="A147" s="9" t="s">
        <v>25</v>
      </c>
      <c r="B147" s="3" t="s">
        <v>18</v>
      </c>
      <c r="C147" s="4">
        <v>30</v>
      </c>
      <c r="D147" s="4">
        <v>2.85</v>
      </c>
      <c r="E147" s="4">
        <v>1.95</v>
      </c>
      <c r="F147" s="4">
        <v>0.6</v>
      </c>
      <c r="G147" s="4">
        <v>13.8</v>
      </c>
      <c r="H147" s="4">
        <v>69</v>
      </c>
    </row>
    <row r="148" spans="1:8" ht="15.75" x14ac:dyDescent="0.25">
      <c r="A148" s="14"/>
      <c r="B148" s="37"/>
      <c r="C148" s="17">
        <v>510</v>
      </c>
      <c r="D148" s="17">
        <f>SUM(D144:D147)</f>
        <v>63.86</v>
      </c>
      <c r="E148" s="17">
        <f>SUM(E144:E147)</f>
        <v>21.64</v>
      </c>
      <c r="F148" s="17">
        <f>SUM(F144:F147)</f>
        <v>20.100000000000001</v>
      </c>
      <c r="G148" s="17">
        <f>SUM(G144:G147)</f>
        <v>75.5</v>
      </c>
      <c r="H148" s="17">
        <f>SUM(H144:H147)</f>
        <v>565</v>
      </c>
    </row>
    <row r="149" spans="1:8" ht="15.75" x14ac:dyDescent="0.25">
      <c r="A149" s="14" t="s">
        <v>25</v>
      </c>
      <c r="B149" s="67" t="s">
        <v>122</v>
      </c>
      <c r="C149" s="25">
        <v>20</v>
      </c>
      <c r="D149" s="12">
        <v>10.85</v>
      </c>
      <c r="E149" s="22">
        <v>1.6</v>
      </c>
      <c r="F149" s="22">
        <v>2</v>
      </c>
      <c r="G149" s="25">
        <v>14.1</v>
      </c>
      <c r="H149" s="26">
        <v>88</v>
      </c>
    </row>
    <row r="150" spans="1:8" ht="15.75" x14ac:dyDescent="0.25">
      <c r="A150" s="14" t="s">
        <v>25</v>
      </c>
      <c r="B150" s="48" t="s">
        <v>123</v>
      </c>
      <c r="C150" s="12">
        <v>200</v>
      </c>
      <c r="D150" s="12">
        <v>20.73</v>
      </c>
      <c r="E150" s="12">
        <v>1</v>
      </c>
      <c r="F150" s="12">
        <v>0.2</v>
      </c>
      <c r="G150" s="12">
        <v>22.6</v>
      </c>
      <c r="H150" s="26">
        <v>72</v>
      </c>
    </row>
    <row r="151" spans="1:8" ht="15.75" x14ac:dyDescent="0.25">
      <c r="A151" s="14"/>
      <c r="B151" s="67"/>
      <c r="C151" s="63">
        <f>C148+C149+C150</f>
        <v>730</v>
      </c>
      <c r="D151" s="17">
        <f>D149+D148+D150</f>
        <v>95.44</v>
      </c>
      <c r="E151" s="17">
        <f t="shared" ref="E151" si="39">E149+E148+E150</f>
        <v>24.240000000000002</v>
      </c>
      <c r="F151" s="17">
        <f t="shared" ref="F151" si="40">F149+F148+F150</f>
        <v>22.3</v>
      </c>
      <c r="G151" s="17">
        <f t="shared" ref="G151" si="41">G149+G148+G150</f>
        <v>112.19999999999999</v>
      </c>
      <c r="H151" s="17">
        <f t="shared" ref="H151" si="42">H149+H148+H150</f>
        <v>725</v>
      </c>
    </row>
    <row r="152" spans="1:8" ht="15.75" x14ac:dyDescent="0.25">
      <c r="A152" s="14"/>
      <c r="B152" s="67"/>
      <c r="C152" s="25"/>
      <c r="D152" s="17"/>
      <c r="E152" s="60"/>
      <c r="F152" s="60"/>
      <c r="G152" s="60"/>
      <c r="H152" s="61">
        <f>H151/2350</f>
        <v>0.30851063829787234</v>
      </c>
    </row>
    <row r="153" spans="1:8" ht="15.75" x14ac:dyDescent="0.2">
      <c r="A153" s="75" t="s">
        <v>15</v>
      </c>
      <c r="B153" s="75"/>
      <c r="C153" s="75"/>
      <c r="D153" s="75"/>
      <c r="E153" s="75"/>
      <c r="F153" s="75"/>
      <c r="G153" s="75"/>
      <c r="H153" s="75"/>
    </row>
    <row r="154" spans="1:8" ht="15.75" x14ac:dyDescent="0.2">
      <c r="A154" s="54">
        <v>484</v>
      </c>
      <c r="B154" s="33" t="s">
        <v>40</v>
      </c>
      <c r="C154" s="22">
        <v>60</v>
      </c>
      <c r="D154" s="22">
        <v>4.26</v>
      </c>
      <c r="E154" s="27">
        <v>0.68</v>
      </c>
      <c r="F154" s="27">
        <v>2.72</v>
      </c>
      <c r="G154" s="27">
        <v>5.88</v>
      </c>
      <c r="H154" s="27">
        <v>39.6</v>
      </c>
    </row>
    <row r="155" spans="1:8" ht="15.75" x14ac:dyDescent="0.2">
      <c r="A155" s="31" t="s">
        <v>100</v>
      </c>
      <c r="B155" s="33" t="s">
        <v>81</v>
      </c>
      <c r="C155" s="22">
        <v>200</v>
      </c>
      <c r="D155" s="22">
        <v>8.8800000000000008</v>
      </c>
      <c r="E155" s="22">
        <v>2.96</v>
      </c>
      <c r="F155" s="22">
        <v>2.2400000000000002</v>
      </c>
      <c r="G155" s="22">
        <v>15.68</v>
      </c>
      <c r="H155" s="22">
        <v>95.2</v>
      </c>
    </row>
    <row r="156" spans="1:8" ht="15.75" x14ac:dyDescent="0.25">
      <c r="A156" s="9" t="s">
        <v>101</v>
      </c>
      <c r="B156" s="70" t="s">
        <v>67</v>
      </c>
      <c r="C156" s="22" t="s">
        <v>109</v>
      </c>
      <c r="D156" s="22">
        <f>1.83+24.67</f>
        <v>26.5</v>
      </c>
      <c r="E156" s="30">
        <v>11.9</v>
      </c>
      <c r="F156" s="30">
        <v>18.5</v>
      </c>
      <c r="G156" s="30">
        <v>10.3</v>
      </c>
      <c r="H156" s="30">
        <v>255</v>
      </c>
    </row>
    <row r="157" spans="1:8" ht="15.75" x14ac:dyDescent="0.2">
      <c r="A157" s="31" t="s">
        <v>102</v>
      </c>
      <c r="B157" s="70" t="s">
        <v>77</v>
      </c>
      <c r="C157" s="22">
        <v>150</v>
      </c>
      <c r="D157" s="22">
        <v>13.3</v>
      </c>
      <c r="E157" s="22">
        <v>3.8</v>
      </c>
      <c r="F157" s="22">
        <v>4.3</v>
      </c>
      <c r="G157" s="22">
        <v>9.8000000000000007</v>
      </c>
      <c r="H157" s="22">
        <v>109</v>
      </c>
    </row>
    <row r="158" spans="1:8" ht="15.75" x14ac:dyDescent="0.25">
      <c r="A158" s="9">
        <v>349</v>
      </c>
      <c r="B158" s="15" t="s">
        <v>4</v>
      </c>
      <c r="C158" s="4">
        <v>200</v>
      </c>
      <c r="D158" s="4">
        <v>7.26</v>
      </c>
      <c r="E158" s="23">
        <v>0.6</v>
      </c>
      <c r="F158" s="23">
        <v>0.1</v>
      </c>
      <c r="G158" s="23">
        <v>31.7</v>
      </c>
      <c r="H158" s="23">
        <v>131</v>
      </c>
    </row>
    <row r="159" spans="1:8" ht="15.75" x14ac:dyDescent="0.25">
      <c r="A159" s="9" t="s">
        <v>25</v>
      </c>
      <c r="B159" s="15" t="s">
        <v>8</v>
      </c>
      <c r="C159" s="4">
        <v>30</v>
      </c>
      <c r="D159" s="4">
        <v>1.8</v>
      </c>
      <c r="E159" s="23">
        <v>2.4</v>
      </c>
      <c r="F159" s="23">
        <v>0.5</v>
      </c>
      <c r="G159" s="23">
        <v>12</v>
      </c>
      <c r="H159" s="23">
        <v>66</v>
      </c>
    </row>
    <row r="160" spans="1:8" ht="15.75" x14ac:dyDescent="0.25">
      <c r="A160" s="9" t="s">
        <v>25</v>
      </c>
      <c r="B160" s="15" t="s">
        <v>1</v>
      </c>
      <c r="C160" s="4">
        <v>30</v>
      </c>
      <c r="D160" s="4">
        <v>1.86</v>
      </c>
      <c r="E160" s="23">
        <v>3.2</v>
      </c>
      <c r="F160" s="23">
        <v>1.4</v>
      </c>
      <c r="G160" s="23">
        <v>13.1</v>
      </c>
      <c r="H160" s="23">
        <v>82.2</v>
      </c>
    </row>
    <row r="161" spans="1:8" ht="15.75" x14ac:dyDescent="0.25">
      <c r="A161" s="14"/>
      <c r="B161" s="37"/>
      <c r="C161" s="17">
        <v>790</v>
      </c>
      <c r="D161" s="17">
        <f>SUM(D154:D160)</f>
        <v>63.859999999999992</v>
      </c>
      <c r="E161" s="17">
        <f>SUM(E154:E160)</f>
        <v>25.54</v>
      </c>
      <c r="F161" s="17">
        <f>SUM(F154:F160)</f>
        <v>29.76</v>
      </c>
      <c r="G161" s="17">
        <f>SUM(G154:G160)</f>
        <v>98.46</v>
      </c>
      <c r="H161" s="24">
        <f>SUM(H154:H160)</f>
        <v>778</v>
      </c>
    </row>
    <row r="162" spans="1:8" ht="15.75" x14ac:dyDescent="0.25">
      <c r="A162" s="14" t="s">
        <v>25</v>
      </c>
      <c r="B162" s="67" t="s">
        <v>121</v>
      </c>
      <c r="C162" s="25">
        <v>20</v>
      </c>
      <c r="D162" s="12">
        <v>10.85</v>
      </c>
      <c r="E162" s="22">
        <v>1.6</v>
      </c>
      <c r="F162" s="22">
        <v>2</v>
      </c>
      <c r="G162" s="25">
        <v>14.1</v>
      </c>
      <c r="H162" s="26">
        <v>88</v>
      </c>
    </row>
    <row r="163" spans="1:8" ht="15.75" x14ac:dyDescent="0.25">
      <c r="A163" s="14" t="s">
        <v>25</v>
      </c>
      <c r="B163" s="48" t="s">
        <v>123</v>
      </c>
      <c r="C163" s="12">
        <v>200</v>
      </c>
      <c r="D163" s="12">
        <v>20.73</v>
      </c>
      <c r="E163" s="12">
        <v>1</v>
      </c>
      <c r="F163" s="12">
        <v>0.2</v>
      </c>
      <c r="G163" s="12">
        <v>22.6</v>
      </c>
      <c r="H163" s="26">
        <v>72</v>
      </c>
    </row>
    <row r="164" spans="1:8" ht="15.75" x14ac:dyDescent="0.25">
      <c r="A164" s="14"/>
      <c r="B164" s="67"/>
      <c r="C164" s="63">
        <f>C161+C162+C163</f>
        <v>1010</v>
      </c>
      <c r="D164" s="17">
        <f>D162+D161+D163</f>
        <v>95.44</v>
      </c>
      <c r="E164" s="17">
        <f t="shared" ref="E164" si="43">E162+E161+E163</f>
        <v>28.14</v>
      </c>
      <c r="F164" s="17">
        <f t="shared" ref="F164" si="44">F162+F161+F163</f>
        <v>31.96</v>
      </c>
      <c r="G164" s="17">
        <f t="shared" ref="G164" si="45">G162+G161+G163</f>
        <v>135.16</v>
      </c>
      <c r="H164" s="17">
        <f t="shared" ref="H164" si="46">H162+H161+H163</f>
        <v>938</v>
      </c>
    </row>
    <row r="165" spans="1:8" ht="15.75" x14ac:dyDescent="0.25">
      <c r="A165" s="14"/>
      <c r="B165" s="37"/>
      <c r="C165" s="59"/>
      <c r="D165" s="59"/>
      <c r="E165" s="17"/>
      <c r="F165" s="17"/>
      <c r="G165" s="17"/>
      <c r="H165" s="18">
        <f>H164/2350</f>
        <v>0.39914893617021274</v>
      </c>
    </row>
    <row r="166" spans="1:8" ht="15.75" x14ac:dyDescent="0.25">
      <c r="A166" s="14"/>
      <c r="B166" s="69" t="s">
        <v>12</v>
      </c>
      <c r="C166" s="17">
        <f>C164+C151</f>
        <v>1740</v>
      </c>
      <c r="D166" s="17"/>
      <c r="E166" s="17">
        <f>E151+E164</f>
        <v>52.38</v>
      </c>
      <c r="F166" s="17">
        <f t="shared" ref="F166:H166" si="47">F151+F164</f>
        <v>54.260000000000005</v>
      </c>
      <c r="G166" s="17">
        <f t="shared" si="47"/>
        <v>247.35999999999999</v>
      </c>
      <c r="H166" s="17">
        <f t="shared" si="47"/>
        <v>1663</v>
      </c>
    </row>
    <row r="167" spans="1:8" ht="15.75" x14ac:dyDescent="0.25">
      <c r="A167" s="14"/>
      <c r="B167" s="69"/>
      <c r="C167" s="17"/>
      <c r="D167" s="17"/>
      <c r="E167" s="17"/>
      <c r="F167" s="17"/>
      <c r="G167" s="17"/>
      <c r="H167" s="18">
        <f>H166/2350</f>
        <v>0.70765957446808514</v>
      </c>
    </row>
    <row r="168" spans="1:8" ht="15.75" x14ac:dyDescent="0.2">
      <c r="A168" s="74" t="s">
        <v>32</v>
      </c>
      <c r="B168" s="74"/>
      <c r="C168" s="74"/>
      <c r="D168" s="74"/>
      <c r="E168" s="74"/>
      <c r="F168" s="74"/>
      <c r="G168" s="74"/>
      <c r="H168" s="74"/>
    </row>
    <row r="169" spans="1:8" ht="15.75" x14ac:dyDescent="0.2">
      <c r="A169" s="75" t="s">
        <v>16</v>
      </c>
      <c r="B169" s="75"/>
      <c r="C169" s="75"/>
      <c r="D169" s="75"/>
      <c r="E169" s="75"/>
      <c r="F169" s="75"/>
      <c r="G169" s="75"/>
      <c r="H169" s="75"/>
    </row>
    <row r="170" spans="1:8" ht="15.75" x14ac:dyDescent="0.2">
      <c r="A170" s="37"/>
      <c r="B170" s="66"/>
      <c r="C170" s="22"/>
      <c r="D170" s="22"/>
      <c r="E170" s="30"/>
      <c r="F170" s="30"/>
      <c r="G170" s="30"/>
      <c r="H170" s="30"/>
    </row>
    <row r="171" spans="1:8" ht="15.75" x14ac:dyDescent="0.25">
      <c r="A171" s="9">
        <v>210</v>
      </c>
      <c r="B171" s="10" t="s">
        <v>20</v>
      </c>
      <c r="C171" s="32">
        <v>150</v>
      </c>
      <c r="D171" s="32">
        <f>1.83+24.04</f>
        <v>25.869999999999997</v>
      </c>
      <c r="E171" s="12">
        <v>11.3</v>
      </c>
      <c r="F171" s="12">
        <v>19.5</v>
      </c>
      <c r="G171" s="12">
        <v>2.2999999999999998</v>
      </c>
      <c r="H171" s="12">
        <v>238</v>
      </c>
    </row>
    <row r="172" spans="1:8" ht="15.75" x14ac:dyDescent="0.25">
      <c r="A172" s="9">
        <v>15</v>
      </c>
      <c r="B172" s="3" t="s">
        <v>19</v>
      </c>
      <c r="C172" s="4">
        <v>10</v>
      </c>
      <c r="D172" s="4">
        <v>8.39</v>
      </c>
      <c r="E172" s="4">
        <v>2.2999999999999998</v>
      </c>
      <c r="F172" s="4">
        <v>2.95</v>
      </c>
      <c r="G172" s="4">
        <v>0</v>
      </c>
      <c r="H172" s="4">
        <v>47</v>
      </c>
    </row>
    <row r="173" spans="1:8" ht="15.75" x14ac:dyDescent="0.25">
      <c r="A173" s="2">
        <v>14</v>
      </c>
      <c r="B173" s="3" t="s">
        <v>2</v>
      </c>
      <c r="C173" s="4">
        <v>10</v>
      </c>
      <c r="D173" s="4">
        <v>11</v>
      </c>
      <c r="E173" s="4">
        <v>0.1</v>
      </c>
      <c r="F173" s="4">
        <v>7.2</v>
      </c>
      <c r="G173" s="4">
        <v>0.13</v>
      </c>
      <c r="H173" s="4">
        <v>65.72</v>
      </c>
    </row>
    <row r="174" spans="1:8" ht="15.75" x14ac:dyDescent="0.25">
      <c r="A174" s="9" t="s">
        <v>25</v>
      </c>
      <c r="B174" s="3" t="s">
        <v>18</v>
      </c>
      <c r="C174" s="4">
        <v>30</v>
      </c>
      <c r="D174" s="4">
        <v>2.85</v>
      </c>
      <c r="E174" s="4">
        <v>1.95</v>
      </c>
      <c r="F174" s="4">
        <v>0.6</v>
      </c>
      <c r="G174" s="4">
        <v>13.8</v>
      </c>
      <c r="H174" s="4">
        <v>69</v>
      </c>
    </row>
    <row r="175" spans="1:8" ht="15.75" x14ac:dyDescent="0.25">
      <c r="A175" s="13">
        <v>379</v>
      </c>
      <c r="B175" s="3" t="s">
        <v>43</v>
      </c>
      <c r="C175" s="22">
        <v>200</v>
      </c>
      <c r="D175" s="22">
        <v>7.15</v>
      </c>
      <c r="E175" s="22">
        <v>1.5</v>
      </c>
      <c r="F175" s="22">
        <v>1.3</v>
      </c>
      <c r="G175" s="22">
        <v>22.4</v>
      </c>
      <c r="H175" s="22">
        <v>107</v>
      </c>
    </row>
    <row r="176" spans="1:8" ht="15.75" x14ac:dyDescent="0.25">
      <c r="A176" s="56"/>
      <c r="B176" s="10" t="s">
        <v>42</v>
      </c>
      <c r="C176" s="25">
        <v>100</v>
      </c>
      <c r="D176" s="25">
        <v>8.6</v>
      </c>
      <c r="E176" s="22">
        <v>0.4</v>
      </c>
      <c r="F176" s="22">
        <v>0.4</v>
      </c>
      <c r="G176" s="25">
        <v>9.8000000000000007</v>
      </c>
      <c r="H176" s="26">
        <v>47</v>
      </c>
    </row>
    <row r="177" spans="1:8" ht="15.75" x14ac:dyDescent="0.25">
      <c r="A177" s="14"/>
      <c r="B177" s="67"/>
      <c r="C177" s="17">
        <f t="shared" ref="C177:H177" si="48">SUM(C171:C176)</f>
        <v>500</v>
      </c>
      <c r="D177" s="17">
        <f>SUM(D171:D176)</f>
        <v>63.86</v>
      </c>
      <c r="E177" s="17">
        <f t="shared" si="48"/>
        <v>17.549999999999997</v>
      </c>
      <c r="F177" s="17">
        <f t="shared" si="48"/>
        <v>31.95</v>
      </c>
      <c r="G177" s="17">
        <f t="shared" si="48"/>
        <v>48.429999999999993</v>
      </c>
      <c r="H177" s="17">
        <f t="shared" si="48"/>
        <v>573.72</v>
      </c>
    </row>
    <row r="178" spans="1:8" ht="15.75" x14ac:dyDescent="0.25">
      <c r="A178" s="14" t="s">
        <v>25</v>
      </c>
      <c r="B178" s="67" t="s">
        <v>122</v>
      </c>
      <c r="C178" s="25">
        <v>20</v>
      </c>
      <c r="D178" s="12">
        <v>10.85</v>
      </c>
      <c r="E178" s="22">
        <v>1.6</v>
      </c>
      <c r="F178" s="22">
        <v>2</v>
      </c>
      <c r="G178" s="25">
        <v>14.1</v>
      </c>
      <c r="H178" s="26">
        <v>88</v>
      </c>
    </row>
    <row r="179" spans="1:8" ht="15.75" x14ac:dyDescent="0.25">
      <c r="A179" s="14" t="s">
        <v>25</v>
      </c>
      <c r="B179" s="48" t="s">
        <v>123</v>
      </c>
      <c r="C179" s="12">
        <v>200</v>
      </c>
      <c r="D179" s="12">
        <v>20.73</v>
      </c>
      <c r="E179" s="12">
        <v>1</v>
      </c>
      <c r="F179" s="12">
        <v>0.2</v>
      </c>
      <c r="G179" s="12">
        <v>22.6</v>
      </c>
      <c r="H179" s="26">
        <v>72</v>
      </c>
    </row>
    <row r="180" spans="1:8" ht="15.75" x14ac:dyDescent="0.25">
      <c r="A180" s="14"/>
      <c r="B180" s="67"/>
      <c r="C180" s="63">
        <f>C177+C178+C179</f>
        <v>720</v>
      </c>
      <c r="D180" s="17">
        <f>D178+D177+D179</f>
        <v>95.44</v>
      </c>
      <c r="E180" s="17">
        <f t="shared" ref="E180" si="49">E178+E177+E179</f>
        <v>20.149999999999999</v>
      </c>
      <c r="F180" s="17">
        <f t="shared" ref="F180" si="50">F178+F177+F179</f>
        <v>34.150000000000006</v>
      </c>
      <c r="G180" s="17">
        <f t="shared" ref="G180" si="51">G178+G177+G179</f>
        <v>85.13</v>
      </c>
      <c r="H180" s="17">
        <f t="shared" ref="H180" si="52">H178+H177+H179</f>
        <v>733.72</v>
      </c>
    </row>
    <row r="181" spans="1:8" ht="15.75" x14ac:dyDescent="0.25">
      <c r="A181" s="14"/>
      <c r="B181" s="67"/>
      <c r="C181" s="25"/>
      <c r="D181" s="17"/>
      <c r="E181" s="60"/>
      <c r="F181" s="60"/>
      <c r="G181" s="60"/>
      <c r="H181" s="61">
        <f>H180/2350</f>
        <v>0.31222127659574467</v>
      </c>
    </row>
    <row r="182" spans="1:8" ht="15.75" x14ac:dyDescent="0.2">
      <c r="A182" s="75" t="s">
        <v>15</v>
      </c>
      <c r="B182" s="75"/>
      <c r="C182" s="75"/>
      <c r="D182" s="75"/>
      <c r="E182" s="75"/>
      <c r="F182" s="75"/>
      <c r="G182" s="75"/>
      <c r="H182" s="75"/>
    </row>
    <row r="183" spans="1:8" ht="15.75" x14ac:dyDescent="0.2">
      <c r="A183" s="54">
        <v>212</v>
      </c>
      <c r="B183" s="6" t="s">
        <v>69</v>
      </c>
      <c r="C183" s="22">
        <v>60</v>
      </c>
      <c r="D183" s="22">
        <v>6.48</v>
      </c>
      <c r="E183" s="27">
        <v>0.78</v>
      </c>
      <c r="F183" s="27">
        <v>4.0599999999999996</v>
      </c>
      <c r="G183" s="27">
        <v>6.09</v>
      </c>
      <c r="H183" s="27">
        <v>64.599999999999994</v>
      </c>
    </row>
    <row r="184" spans="1:8" ht="15.75" x14ac:dyDescent="0.2">
      <c r="A184" s="56">
        <v>88</v>
      </c>
      <c r="B184" s="19" t="s">
        <v>70</v>
      </c>
      <c r="C184" s="28" t="s">
        <v>105</v>
      </c>
      <c r="D184" s="28">
        <v>10.98</v>
      </c>
      <c r="E184" s="22">
        <v>2.48</v>
      </c>
      <c r="F184" s="22">
        <v>4.4800000000000004</v>
      </c>
      <c r="G184" s="22">
        <v>9.4</v>
      </c>
      <c r="H184" s="22">
        <v>76.8</v>
      </c>
    </row>
    <row r="185" spans="1:8" ht="15.75" x14ac:dyDescent="0.2">
      <c r="A185" s="5">
        <v>290</v>
      </c>
      <c r="B185" s="6" t="s">
        <v>82</v>
      </c>
      <c r="C185" s="7" t="s">
        <v>115</v>
      </c>
      <c r="D185" s="7">
        <f>1.83+24.22</f>
        <v>26.049999999999997</v>
      </c>
      <c r="E185" s="7">
        <v>15.2</v>
      </c>
      <c r="F185" s="7">
        <v>12.7</v>
      </c>
      <c r="G185" s="7">
        <v>15.3</v>
      </c>
      <c r="H185" s="8">
        <v>215</v>
      </c>
    </row>
    <row r="186" spans="1:8" ht="15.75" x14ac:dyDescent="0.25">
      <c r="A186" s="56">
        <v>302</v>
      </c>
      <c r="B186" s="15" t="s">
        <v>92</v>
      </c>
      <c r="C186" s="4">
        <v>150</v>
      </c>
      <c r="D186" s="4">
        <v>6.69</v>
      </c>
      <c r="E186" s="29">
        <v>5.6</v>
      </c>
      <c r="F186" s="29">
        <v>4.9000000000000004</v>
      </c>
      <c r="G186" s="29">
        <v>37.799999999999997</v>
      </c>
      <c r="H186" s="29">
        <v>223</v>
      </c>
    </row>
    <row r="187" spans="1:8" ht="15.75" x14ac:dyDescent="0.25">
      <c r="A187" s="9">
        <v>389</v>
      </c>
      <c r="B187" s="15" t="s">
        <v>49</v>
      </c>
      <c r="C187" s="4">
        <v>200</v>
      </c>
      <c r="D187" s="4">
        <v>10</v>
      </c>
      <c r="E187" s="23">
        <v>1</v>
      </c>
      <c r="F187" s="23">
        <v>0.2</v>
      </c>
      <c r="G187" s="23">
        <v>19.8</v>
      </c>
      <c r="H187" s="23">
        <v>86</v>
      </c>
    </row>
    <row r="188" spans="1:8" ht="15.75" x14ac:dyDescent="0.25">
      <c r="A188" s="9" t="s">
        <v>25</v>
      </c>
      <c r="B188" s="15" t="s">
        <v>1</v>
      </c>
      <c r="C188" s="4">
        <v>30</v>
      </c>
      <c r="D188" s="4">
        <v>1.86</v>
      </c>
      <c r="E188" s="23">
        <v>2.4</v>
      </c>
      <c r="F188" s="23">
        <v>0.5</v>
      </c>
      <c r="G188" s="23">
        <v>12</v>
      </c>
      <c r="H188" s="23">
        <v>66</v>
      </c>
    </row>
    <row r="189" spans="1:8" ht="15.75" x14ac:dyDescent="0.25">
      <c r="A189" s="9" t="s">
        <v>25</v>
      </c>
      <c r="B189" s="15" t="s">
        <v>8</v>
      </c>
      <c r="C189" s="4">
        <v>30</v>
      </c>
      <c r="D189" s="4">
        <v>1.8</v>
      </c>
      <c r="E189" s="23">
        <v>3.2</v>
      </c>
      <c r="F189" s="23">
        <v>1.4</v>
      </c>
      <c r="G189" s="23">
        <v>13.1</v>
      </c>
      <c r="H189" s="23">
        <v>82.2</v>
      </c>
    </row>
    <row r="190" spans="1:8" ht="15.75" x14ac:dyDescent="0.25">
      <c r="A190" s="14"/>
      <c r="B190" s="67"/>
      <c r="C190" s="17">
        <v>780</v>
      </c>
      <c r="D190" s="17">
        <f>SUM(D183:D189)</f>
        <v>63.859999999999992</v>
      </c>
      <c r="E190" s="17">
        <f>SUM(E183:E189)</f>
        <v>30.66</v>
      </c>
      <c r="F190" s="17">
        <f>SUM(F183:F189)</f>
        <v>28.24</v>
      </c>
      <c r="G190" s="17">
        <f>SUM(G183:G189)</f>
        <v>113.49</v>
      </c>
      <c r="H190" s="17">
        <f>SUM(H183:H189)</f>
        <v>813.6</v>
      </c>
    </row>
    <row r="191" spans="1:8" ht="15.75" x14ac:dyDescent="0.25">
      <c r="A191" s="14" t="s">
        <v>25</v>
      </c>
      <c r="B191" s="67" t="s">
        <v>121</v>
      </c>
      <c r="C191" s="25">
        <v>20</v>
      </c>
      <c r="D191" s="12">
        <v>10.85</v>
      </c>
      <c r="E191" s="22">
        <v>1.6</v>
      </c>
      <c r="F191" s="22">
        <v>2</v>
      </c>
      <c r="G191" s="25">
        <v>14.1</v>
      </c>
      <c r="H191" s="26">
        <v>88</v>
      </c>
    </row>
    <row r="192" spans="1:8" ht="15.75" x14ac:dyDescent="0.25">
      <c r="A192" s="14" t="s">
        <v>25</v>
      </c>
      <c r="B192" s="48" t="s">
        <v>123</v>
      </c>
      <c r="C192" s="12">
        <v>200</v>
      </c>
      <c r="D192" s="12">
        <v>20.73</v>
      </c>
      <c r="E192" s="12">
        <v>1</v>
      </c>
      <c r="F192" s="12">
        <v>0.2</v>
      </c>
      <c r="G192" s="12">
        <v>22.6</v>
      </c>
      <c r="H192" s="26">
        <v>72</v>
      </c>
    </row>
    <row r="193" spans="1:8" ht="15.75" x14ac:dyDescent="0.25">
      <c r="A193" s="14"/>
      <c r="B193" s="67"/>
      <c r="C193" s="63">
        <f>C190+C191+C192</f>
        <v>1000</v>
      </c>
      <c r="D193" s="17">
        <f>D191+D190+D192</f>
        <v>95.44</v>
      </c>
      <c r="E193" s="17">
        <f t="shared" ref="E193" si="53">E191+E190+E192</f>
        <v>33.26</v>
      </c>
      <c r="F193" s="17">
        <f t="shared" ref="F193" si="54">F191+F190+F192</f>
        <v>30.439999999999998</v>
      </c>
      <c r="G193" s="17">
        <f t="shared" ref="G193" si="55">G191+G190+G192</f>
        <v>150.19</v>
      </c>
      <c r="H193" s="17">
        <f t="shared" ref="H193" si="56">H191+H190+H192</f>
        <v>973.6</v>
      </c>
    </row>
    <row r="194" spans="1:8" ht="15.75" x14ac:dyDescent="0.25">
      <c r="A194" s="14"/>
      <c r="B194" s="37"/>
      <c r="C194" s="59"/>
      <c r="D194" s="59"/>
      <c r="E194" s="17"/>
      <c r="F194" s="17"/>
      <c r="G194" s="17"/>
      <c r="H194" s="18">
        <f>H193/2350</f>
        <v>0.41429787234042553</v>
      </c>
    </row>
    <row r="195" spans="1:8" ht="15.75" x14ac:dyDescent="0.25">
      <c r="A195" s="14"/>
      <c r="B195" s="69" t="s">
        <v>12</v>
      </c>
      <c r="C195" s="17">
        <f>C193+C180</f>
        <v>1720</v>
      </c>
      <c r="D195" s="17"/>
      <c r="E195" s="17">
        <f>E180+E193</f>
        <v>53.41</v>
      </c>
      <c r="F195" s="17">
        <f t="shared" ref="F195:H195" si="57">F180+F193</f>
        <v>64.59</v>
      </c>
      <c r="G195" s="17">
        <f t="shared" si="57"/>
        <v>235.32</v>
      </c>
      <c r="H195" s="17">
        <f t="shared" si="57"/>
        <v>1707.3200000000002</v>
      </c>
    </row>
    <row r="196" spans="1:8" ht="15.75" x14ac:dyDescent="0.25">
      <c r="A196" s="14"/>
      <c r="B196" s="69"/>
      <c r="C196" s="17"/>
      <c r="D196" s="17"/>
      <c r="E196" s="17"/>
      <c r="F196" s="17"/>
      <c r="G196" s="17"/>
      <c r="H196" s="18">
        <f>H195/2350</f>
        <v>0.72651914893617031</v>
      </c>
    </row>
    <row r="197" spans="1:8" ht="15.75" x14ac:dyDescent="0.2">
      <c r="A197" s="74" t="s">
        <v>33</v>
      </c>
      <c r="B197" s="74"/>
      <c r="C197" s="74"/>
      <c r="D197" s="74"/>
      <c r="E197" s="74"/>
      <c r="F197" s="74"/>
      <c r="G197" s="74"/>
      <c r="H197" s="74"/>
    </row>
    <row r="198" spans="1:8" ht="15.75" x14ac:dyDescent="0.2">
      <c r="A198" s="75" t="s">
        <v>14</v>
      </c>
      <c r="B198" s="75"/>
      <c r="C198" s="75"/>
      <c r="D198" s="75"/>
      <c r="E198" s="75"/>
      <c r="F198" s="75"/>
      <c r="G198" s="75"/>
      <c r="H198" s="75"/>
    </row>
    <row r="199" spans="1:8" ht="15.75" x14ac:dyDescent="0.25">
      <c r="A199" s="9"/>
      <c r="B199" s="70"/>
      <c r="C199" s="22"/>
      <c r="D199" s="22"/>
      <c r="E199" s="30"/>
      <c r="F199" s="30"/>
      <c r="G199" s="30"/>
      <c r="H199" s="30"/>
    </row>
    <row r="200" spans="1:8" ht="15.75" x14ac:dyDescent="0.25">
      <c r="A200" s="9">
        <v>265</v>
      </c>
      <c r="B200" s="10" t="s">
        <v>93</v>
      </c>
      <c r="C200" s="11" t="s">
        <v>113</v>
      </c>
      <c r="D200" s="11">
        <f>1.83+50.18</f>
        <v>52.01</v>
      </c>
      <c r="E200" s="12">
        <v>14.7</v>
      </c>
      <c r="F200" s="12">
        <v>13</v>
      </c>
      <c r="G200" s="12">
        <v>40.700000000000003</v>
      </c>
      <c r="H200" s="12">
        <v>346</v>
      </c>
    </row>
    <row r="201" spans="1:8" ht="15.75" x14ac:dyDescent="0.25">
      <c r="A201" s="13">
        <v>376</v>
      </c>
      <c r="B201" s="3" t="s">
        <v>0</v>
      </c>
      <c r="C201" s="4">
        <v>200</v>
      </c>
      <c r="D201" s="4">
        <v>3.12</v>
      </c>
      <c r="E201" s="4">
        <v>0.2</v>
      </c>
      <c r="F201" s="4">
        <v>0.1</v>
      </c>
      <c r="G201" s="4">
        <v>15</v>
      </c>
      <c r="H201" s="4">
        <v>60</v>
      </c>
    </row>
    <row r="202" spans="1:8" ht="15.75" x14ac:dyDescent="0.25">
      <c r="A202" s="9" t="s">
        <v>25</v>
      </c>
      <c r="B202" s="3" t="s">
        <v>18</v>
      </c>
      <c r="C202" s="4">
        <v>30</v>
      </c>
      <c r="D202" s="4">
        <v>2.85</v>
      </c>
      <c r="E202" s="4">
        <v>1.95</v>
      </c>
      <c r="F202" s="4">
        <v>0.6</v>
      </c>
      <c r="G202" s="4">
        <v>13.8</v>
      </c>
      <c r="H202" s="4">
        <v>69</v>
      </c>
    </row>
    <row r="203" spans="1:8" ht="15.75" x14ac:dyDescent="0.25">
      <c r="A203" s="9" t="s">
        <v>25</v>
      </c>
      <c r="B203" s="10" t="s">
        <v>71</v>
      </c>
      <c r="C203" s="25">
        <v>30</v>
      </c>
      <c r="D203" s="25">
        <v>5.88</v>
      </c>
      <c r="E203" s="22">
        <v>2.4</v>
      </c>
      <c r="F203" s="22">
        <v>3.3</v>
      </c>
      <c r="G203" s="25">
        <v>16.8</v>
      </c>
      <c r="H203" s="26">
        <v>106.5</v>
      </c>
    </row>
    <row r="204" spans="1:8" ht="15.75" x14ac:dyDescent="0.25">
      <c r="A204" s="14"/>
      <c r="B204" s="37"/>
      <c r="C204" s="16">
        <v>500</v>
      </c>
      <c r="D204" s="16">
        <f>SUM(D200:D203)</f>
        <v>63.86</v>
      </c>
      <c r="E204" s="17">
        <f>SUM(E199:E203)</f>
        <v>19.249999999999996</v>
      </c>
      <c r="F204" s="17">
        <f>SUM(F199:F203)</f>
        <v>17</v>
      </c>
      <c r="G204" s="17">
        <f>SUM(G199:G203)</f>
        <v>86.3</v>
      </c>
      <c r="H204" s="17">
        <f>SUM(H199:H203)</f>
        <v>581.5</v>
      </c>
    </row>
    <row r="205" spans="1:8" ht="15.75" x14ac:dyDescent="0.25">
      <c r="A205" s="14" t="s">
        <v>25</v>
      </c>
      <c r="B205" s="67" t="s">
        <v>122</v>
      </c>
      <c r="C205" s="25">
        <v>20</v>
      </c>
      <c r="D205" s="12">
        <v>10.85</v>
      </c>
      <c r="E205" s="22">
        <v>1.6</v>
      </c>
      <c r="F205" s="22">
        <v>2</v>
      </c>
      <c r="G205" s="25">
        <v>14.1</v>
      </c>
      <c r="H205" s="26">
        <v>88</v>
      </c>
    </row>
    <row r="206" spans="1:8" ht="15.75" x14ac:dyDescent="0.25">
      <c r="A206" s="14" t="s">
        <v>25</v>
      </c>
      <c r="B206" s="48" t="s">
        <v>123</v>
      </c>
      <c r="C206" s="12">
        <v>200</v>
      </c>
      <c r="D206" s="12">
        <v>20.73</v>
      </c>
      <c r="E206" s="12">
        <v>1</v>
      </c>
      <c r="F206" s="12">
        <v>0.2</v>
      </c>
      <c r="G206" s="12">
        <v>22.6</v>
      </c>
      <c r="H206" s="26">
        <v>72</v>
      </c>
    </row>
    <row r="207" spans="1:8" ht="15.75" x14ac:dyDescent="0.25">
      <c r="A207" s="14"/>
      <c r="B207" s="67"/>
      <c r="C207" s="63">
        <f>C204+C205+C206</f>
        <v>720</v>
      </c>
      <c r="D207" s="17">
        <f>D205+D204+D206</f>
        <v>95.44</v>
      </c>
      <c r="E207" s="17">
        <f t="shared" ref="E207" si="58">E205+E204+E206</f>
        <v>21.849999999999998</v>
      </c>
      <c r="F207" s="17">
        <f t="shared" ref="F207" si="59">F205+F204+F206</f>
        <v>19.2</v>
      </c>
      <c r="G207" s="17">
        <f t="shared" ref="G207" si="60">G205+G204+G206</f>
        <v>123</v>
      </c>
      <c r="H207" s="17">
        <f t="shared" ref="H207" si="61">H205+H204+H206</f>
        <v>741.5</v>
      </c>
    </row>
    <row r="208" spans="1:8" ht="15.75" x14ac:dyDescent="0.25">
      <c r="A208" s="14"/>
      <c r="B208" s="67"/>
      <c r="C208" s="25"/>
      <c r="D208" s="17"/>
      <c r="E208" s="60"/>
      <c r="F208" s="60"/>
      <c r="G208" s="60"/>
      <c r="H208" s="61">
        <f>H207/2350</f>
        <v>0.31553191489361704</v>
      </c>
    </row>
    <row r="209" spans="1:8" ht="15.75" x14ac:dyDescent="0.2">
      <c r="A209" s="75" t="s">
        <v>15</v>
      </c>
      <c r="B209" s="75"/>
      <c r="C209" s="75"/>
      <c r="D209" s="75"/>
      <c r="E209" s="75"/>
      <c r="F209" s="75"/>
      <c r="G209" s="75"/>
      <c r="H209" s="75"/>
    </row>
    <row r="210" spans="1:8" ht="15.75" x14ac:dyDescent="0.2">
      <c r="A210" s="54">
        <v>131</v>
      </c>
      <c r="B210" s="6" t="s">
        <v>73</v>
      </c>
      <c r="C210" s="22">
        <v>60</v>
      </c>
      <c r="D210" s="22">
        <v>6.72</v>
      </c>
      <c r="E210" s="27">
        <v>1.8</v>
      </c>
      <c r="F210" s="27">
        <v>0.1</v>
      </c>
      <c r="G210" s="27">
        <v>7.7</v>
      </c>
      <c r="H210" s="27">
        <v>43.8</v>
      </c>
    </row>
    <row r="211" spans="1:8" ht="15.75" x14ac:dyDescent="0.2">
      <c r="A211" s="56">
        <v>104</v>
      </c>
      <c r="B211" s="33" t="s">
        <v>46</v>
      </c>
      <c r="C211" s="22" t="s">
        <v>114</v>
      </c>
      <c r="D211" s="22">
        <v>11.3</v>
      </c>
      <c r="E211" s="30">
        <v>7.08</v>
      </c>
      <c r="F211" s="30">
        <v>4.1399999999999997</v>
      </c>
      <c r="G211" s="30">
        <v>13.85</v>
      </c>
      <c r="H211" s="30">
        <v>121.8</v>
      </c>
    </row>
    <row r="212" spans="1:8" ht="31.5" x14ac:dyDescent="0.25">
      <c r="A212" s="9" t="s">
        <v>103</v>
      </c>
      <c r="B212" s="33" t="s">
        <v>91</v>
      </c>
      <c r="C212" s="36" t="s">
        <v>109</v>
      </c>
      <c r="D212" s="36">
        <f>1.83+21.93</f>
        <v>23.759999999999998</v>
      </c>
      <c r="E212" s="27">
        <v>10.8</v>
      </c>
      <c r="F212" s="27">
        <v>12.9</v>
      </c>
      <c r="G212" s="27">
        <v>13.7</v>
      </c>
      <c r="H212" s="27">
        <v>207</v>
      </c>
    </row>
    <row r="213" spans="1:8" ht="15.75" x14ac:dyDescent="0.25">
      <c r="A213" s="9">
        <v>125</v>
      </c>
      <c r="B213" s="15" t="s">
        <v>50</v>
      </c>
      <c r="C213" s="22">
        <v>150</v>
      </c>
      <c r="D213" s="22">
        <v>11.42</v>
      </c>
      <c r="E213" s="22">
        <v>2.9</v>
      </c>
      <c r="F213" s="22">
        <v>4.7</v>
      </c>
      <c r="G213" s="22">
        <v>33.6</v>
      </c>
      <c r="H213" s="22">
        <v>145</v>
      </c>
    </row>
    <row r="214" spans="1:8" ht="15.75" x14ac:dyDescent="0.25">
      <c r="A214" s="9">
        <v>349</v>
      </c>
      <c r="B214" s="15" t="s">
        <v>4</v>
      </c>
      <c r="C214" s="4">
        <v>200</v>
      </c>
      <c r="D214" s="4">
        <v>7</v>
      </c>
      <c r="E214" s="23">
        <v>0.6</v>
      </c>
      <c r="F214" s="23">
        <v>0.1</v>
      </c>
      <c r="G214" s="23">
        <v>31.7</v>
      </c>
      <c r="H214" s="23">
        <v>131</v>
      </c>
    </row>
    <row r="215" spans="1:8" ht="15.75" x14ac:dyDescent="0.25">
      <c r="A215" s="9" t="s">
        <v>25</v>
      </c>
      <c r="B215" s="15" t="s">
        <v>1</v>
      </c>
      <c r="C215" s="4">
        <v>30</v>
      </c>
      <c r="D215" s="4">
        <v>1.86</v>
      </c>
      <c r="E215" s="23">
        <v>2.4</v>
      </c>
      <c r="F215" s="23">
        <v>0.5</v>
      </c>
      <c r="G215" s="23">
        <v>12</v>
      </c>
      <c r="H215" s="23">
        <v>66</v>
      </c>
    </row>
    <row r="216" spans="1:8" ht="15.75" x14ac:dyDescent="0.25">
      <c r="A216" s="9" t="s">
        <v>25</v>
      </c>
      <c r="B216" s="15" t="s">
        <v>8</v>
      </c>
      <c r="C216" s="4">
        <v>30</v>
      </c>
      <c r="D216" s="4">
        <v>1.8</v>
      </c>
      <c r="E216" s="23">
        <v>3.2</v>
      </c>
      <c r="F216" s="23">
        <v>1.4</v>
      </c>
      <c r="G216" s="23">
        <v>13.1</v>
      </c>
      <c r="H216" s="23">
        <v>82.2</v>
      </c>
    </row>
    <row r="217" spans="1:8" ht="15.75" x14ac:dyDescent="0.25">
      <c r="A217" s="14"/>
      <c r="B217" s="73"/>
      <c r="C217" s="17">
        <v>790</v>
      </c>
      <c r="D217" s="17">
        <f>SUM(D210:D216)</f>
        <v>63.86</v>
      </c>
      <c r="E217" s="17">
        <f>SUM(E210:E216)</f>
        <v>28.779999999999998</v>
      </c>
      <c r="F217" s="17">
        <f>SUM(F210:F216)</f>
        <v>23.84</v>
      </c>
      <c r="G217" s="17">
        <f>SUM(G210:G216)</f>
        <v>125.64999999999999</v>
      </c>
      <c r="H217" s="17">
        <f>SUM(H210:H216)</f>
        <v>796.80000000000007</v>
      </c>
    </row>
    <row r="218" spans="1:8" ht="15.75" x14ac:dyDescent="0.25">
      <c r="A218" s="14" t="s">
        <v>25</v>
      </c>
      <c r="B218" s="67" t="s">
        <v>121</v>
      </c>
      <c r="C218" s="25">
        <v>20</v>
      </c>
      <c r="D218" s="12">
        <v>10.85</v>
      </c>
      <c r="E218" s="22">
        <v>1.6</v>
      </c>
      <c r="F218" s="22">
        <v>2</v>
      </c>
      <c r="G218" s="25">
        <v>14.1</v>
      </c>
      <c r="H218" s="26">
        <v>88</v>
      </c>
    </row>
    <row r="219" spans="1:8" ht="15.75" x14ac:dyDescent="0.25">
      <c r="A219" s="14" t="s">
        <v>25</v>
      </c>
      <c r="B219" s="48" t="s">
        <v>123</v>
      </c>
      <c r="C219" s="12">
        <v>200</v>
      </c>
      <c r="D219" s="12">
        <v>20.73</v>
      </c>
      <c r="E219" s="12">
        <v>1</v>
      </c>
      <c r="F219" s="12">
        <v>0.2</v>
      </c>
      <c r="G219" s="12">
        <v>22.6</v>
      </c>
      <c r="H219" s="26">
        <v>72</v>
      </c>
    </row>
    <row r="220" spans="1:8" ht="15.75" x14ac:dyDescent="0.25">
      <c r="A220" s="14"/>
      <c r="B220" s="67"/>
      <c r="C220" s="63">
        <f>C217+C218+C219</f>
        <v>1010</v>
      </c>
      <c r="D220" s="17">
        <f>D218+D217+D219</f>
        <v>95.44</v>
      </c>
      <c r="E220" s="17">
        <f t="shared" ref="E220" si="62">E218+E217+E219</f>
        <v>31.38</v>
      </c>
      <c r="F220" s="17">
        <f t="shared" ref="F220" si="63">F218+F217+F219</f>
        <v>26.04</v>
      </c>
      <c r="G220" s="17">
        <f t="shared" ref="G220" si="64">G218+G217+G219</f>
        <v>162.35</v>
      </c>
      <c r="H220" s="17">
        <f t="shared" ref="H220" si="65">H218+H217+H219</f>
        <v>956.80000000000007</v>
      </c>
    </row>
    <row r="221" spans="1:8" ht="15.75" x14ac:dyDescent="0.25">
      <c r="A221" s="14"/>
      <c r="B221" s="37"/>
      <c r="C221" s="59"/>
      <c r="D221" s="59"/>
      <c r="E221" s="17"/>
      <c r="F221" s="17"/>
      <c r="G221" s="17"/>
      <c r="H221" s="18">
        <f>H220/2350</f>
        <v>0.40714893617021281</v>
      </c>
    </row>
    <row r="222" spans="1:8" ht="15.75" x14ac:dyDescent="0.25">
      <c r="A222" s="14"/>
      <c r="B222" s="69" t="s">
        <v>12</v>
      </c>
      <c r="C222" s="17">
        <f>C220+C207</f>
        <v>1730</v>
      </c>
      <c r="D222" s="17"/>
      <c r="E222" s="17">
        <f>E207+E220</f>
        <v>53.23</v>
      </c>
      <c r="F222" s="17">
        <f t="shared" ref="F222:H222" si="66">F207+F220</f>
        <v>45.239999999999995</v>
      </c>
      <c r="G222" s="17">
        <f t="shared" si="66"/>
        <v>285.35000000000002</v>
      </c>
      <c r="H222" s="17">
        <f t="shared" si="66"/>
        <v>1698.3000000000002</v>
      </c>
    </row>
    <row r="223" spans="1:8" ht="15.75" x14ac:dyDescent="0.25">
      <c r="A223" s="14"/>
      <c r="B223" s="69"/>
      <c r="C223" s="17"/>
      <c r="D223" s="17"/>
      <c r="E223" s="17"/>
      <c r="F223" s="17"/>
      <c r="G223" s="17"/>
      <c r="H223" s="18">
        <f>H222/2350</f>
        <v>0.72268085106382984</v>
      </c>
    </row>
    <row r="224" spans="1:8" ht="15.75" x14ac:dyDescent="0.2">
      <c r="A224" s="74" t="s">
        <v>34</v>
      </c>
      <c r="B224" s="74"/>
      <c r="C224" s="74"/>
      <c r="D224" s="74"/>
      <c r="E224" s="74"/>
      <c r="F224" s="74"/>
      <c r="G224" s="74"/>
      <c r="H224" s="74"/>
    </row>
    <row r="225" spans="1:8" ht="15.75" x14ac:dyDescent="0.2">
      <c r="A225" s="75" t="s">
        <v>16</v>
      </c>
      <c r="B225" s="75"/>
      <c r="C225" s="75"/>
      <c r="D225" s="75"/>
      <c r="E225" s="75"/>
      <c r="F225" s="75"/>
      <c r="G225" s="75"/>
      <c r="H225" s="75"/>
    </row>
    <row r="226" spans="1:8" ht="15.75" x14ac:dyDescent="0.2">
      <c r="A226" s="56">
        <v>222</v>
      </c>
      <c r="B226" s="66" t="s">
        <v>45</v>
      </c>
      <c r="C226" s="22" t="s">
        <v>106</v>
      </c>
      <c r="D226" s="22">
        <f>1.83+39.07</f>
        <v>40.9</v>
      </c>
      <c r="E226" s="22">
        <v>13.5</v>
      </c>
      <c r="F226" s="22">
        <v>12.52</v>
      </c>
      <c r="G226" s="22">
        <v>44.75</v>
      </c>
      <c r="H226" s="22">
        <v>372</v>
      </c>
    </row>
    <row r="227" spans="1:8" ht="15.75" x14ac:dyDescent="0.25">
      <c r="A227" s="9">
        <v>15</v>
      </c>
      <c r="B227" s="3" t="s">
        <v>19</v>
      </c>
      <c r="C227" s="4">
        <v>10</v>
      </c>
      <c r="D227" s="4">
        <v>8.39</v>
      </c>
      <c r="E227" s="4">
        <v>2.2999999999999998</v>
      </c>
      <c r="F227" s="4">
        <v>2.95</v>
      </c>
      <c r="G227" s="4">
        <v>0</v>
      </c>
      <c r="H227" s="4">
        <v>47</v>
      </c>
    </row>
    <row r="228" spans="1:8" ht="15.75" x14ac:dyDescent="0.25">
      <c r="A228" s="13">
        <v>376</v>
      </c>
      <c r="B228" s="3" t="s">
        <v>0</v>
      </c>
      <c r="C228" s="4">
        <v>200</v>
      </c>
      <c r="D228" s="4">
        <v>3.12</v>
      </c>
      <c r="E228" s="4">
        <v>0.2</v>
      </c>
      <c r="F228" s="4">
        <v>0.1</v>
      </c>
      <c r="G228" s="4">
        <v>15</v>
      </c>
      <c r="H228" s="4">
        <v>60</v>
      </c>
    </row>
    <row r="229" spans="1:8" ht="15.75" x14ac:dyDescent="0.25">
      <c r="A229" s="9" t="s">
        <v>25</v>
      </c>
      <c r="B229" s="3" t="s">
        <v>18</v>
      </c>
      <c r="C229" s="4">
        <v>30</v>
      </c>
      <c r="D229" s="4">
        <v>2.85</v>
      </c>
      <c r="E229" s="4">
        <v>1.95</v>
      </c>
      <c r="F229" s="4">
        <v>0.6</v>
      </c>
      <c r="G229" s="4">
        <v>13.8</v>
      </c>
      <c r="H229" s="4">
        <v>69</v>
      </c>
    </row>
    <row r="230" spans="1:8" ht="15.75" x14ac:dyDescent="0.25">
      <c r="A230" s="9" t="s">
        <v>25</v>
      </c>
      <c r="B230" s="10" t="s">
        <v>42</v>
      </c>
      <c r="C230" s="25">
        <v>100</v>
      </c>
      <c r="D230" s="25">
        <v>8.6</v>
      </c>
      <c r="E230" s="22">
        <v>0.4</v>
      </c>
      <c r="F230" s="22">
        <v>0.4</v>
      </c>
      <c r="G230" s="25">
        <v>9.8000000000000007</v>
      </c>
      <c r="H230" s="26">
        <v>47</v>
      </c>
    </row>
    <row r="231" spans="1:8" ht="15.75" x14ac:dyDescent="0.25">
      <c r="A231" s="14"/>
      <c r="B231" s="37"/>
      <c r="C231" s="16">
        <v>520</v>
      </c>
      <c r="D231" s="16">
        <f>SUM(D226:D230)</f>
        <v>63.86</v>
      </c>
      <c r="E231" s="17">
        <f>SUM(E226:E230)</f>
        <v>18.349999999999998</v>
      </c>
      <c r="F231" s="17">
        <f>SUM(F226:F230)</f>
        <v>16.569999999999997</v>
      </c>
      <c r="G231" s="17">
        <f>SUM(G226:G230)</f>
        <v>83.35</v>
      </c>
      <c r="H231" s="17">
        <f>SUM(H226:H230)</f>
        <v>595</v>
      </c>
    </row>
    <row r="232" spans="1:8" ht="15.75" x14ac:dyDescent="0.25">
      <c r="A232" s="14" t="s">
        <v>25</v>
      </c>
      <c r="B232" s="67" t="s">
        <v>122</v>
      </c>
      <c r="C232" s="25">
        <v>20</v>
      </c>
      <c r="D232" s="12">
        <v>10.85</v>
      </c>
      <c r="E232" s="22">
        <v>1.6</v>
      </c>
      <c r="F232" s="22">
        <v>2</v>
      </c>
      <c r="G232" s="25">
        <v>14.1</v>
      </c>
      <c r="H232" s="26">
        <v>88</v>
      </c>
    </row>
    <row r="233" spans="1:8" ht="15.75" x14ac:dyDescent="0.25">
      <c r="A233" s="14" t="s">
        <v>25</v>
      </c>
      <c r="B233" s="48" t="s">
        <v>123</v>
      </c>
      <c r="C233" s="12">
        <v>200</v>
      </c>
      <c r="D233" s="12">
        <v>20.73</v>
      </c>
      <c r="E233" s="12">
        <v>1</v>
      </c>
      <c r="F233" s="12">
        <v>0.2</v>
      </c>
      <c r="G233" s="12">
        <v>22.6</v>
      </c>
      <c r="H233" s="26">
        <v>72</v>
      </c>
    </row>
    <row r="234" spans="1:8" ht="15.75" x14ac:dyDescent="0.25">
      <c r="A234" s="14"/>
      <c r="B234" s="67"/>
      <c r="C234" s="63">
        <f>C231+C232+C233</f>
        <v>740</v>
      </c>
      <c r="D234" s="17">
        <f>D232+D231+D233</f>
        <v>95.44</v>
      </c>
      <c r="E234" s="17">
        <f t="shared" ref="E234" si="67">E232+E231+E233</f>
        <v>20.95</v>
      </c>
      <c r="F234" s="17">
        <f t="shared" ref="F234" si="68">F232+F231+F233</f>
        <v>18.769999999999996</v>
      </c>
      <c r="G234" s="17">
        <f t="shared" ref="G234" si="69">G232+G231+G233</f>
        <v>120.04999999999998</v>
      </c>
      <c r="H234" s="17">
        <f t="shared" ref="H234" si="70">H232+H231+H233</f>
        <v>755</v>
      </c>
    </row>
    <row r="235" spans="1:8" ht="15.75" x14ac:dyDescent="0.25">
      <c r="A235" s="14"/>
      <c r="B235" s="67"/>
      <c r="C235" s="25"/>
      <c r="D235" s="17"/>
      <c r="E235" s="60"/>
      <c r="F235" s="60"/>
      <c r="G235" s="60"/>
      <c r="H235" s="61">
        <f>H234/2350</f>
        <v>0.32127659574468087</v>
      </c>
    </row>
    <row r="236" spans="1:8" ht="15.75" x14ac:dyDescent="0.2">
      <c r="A236" s="75" t="s">
        <v>15</v>
      </c>
      <c r="B236" s="75"/>
      <c r="C236" s="75"/>
      <c r="D236" s="75"/>
      <c r="E236" s="75"/>
      <c r="F236" s="75"/>
      <c r="G236" s="75"/>
      <c r="H236" s="75"/>
    </row>
    <row r="237" spans="1:8" ht="15.75" x14ac:dyDescent="0.2">
      <c r="A237" s="54">
        <v>484</v>
      </c>
      <c r="B237" s="33" t="s">
        <v>40</v>
      </c>
      <c r="C237" s="22">
        <v>60</v>
      </c>
      <c r="D237" s="22">
        <v>4.26</v>
      </c>
      <c r="E237" s="27">
        <v>0.68</v>
      </c>
      <c r="F237" s="27">
        <v>2.72</v>
      </c>
      <c r="G237" s="27">
        <v>5.88</v>
      </c>
      <c r="H237" s="27">
        <v>39.6</v>
      </c>
    </row>
    <row r="238" spans="1:8" ht="15.75" x14ac:dyDescent="0.2">
      <c r="A238" s="56">
        <v>55</v>
      </c>
      <c r="B238" s="67" t="s">
        <v>39</v>
      </c>
      <c r="C238" s="32">
        <v>200</v>
      </c>
      <c r="D238" s="32">
        <v>8.3000000000000007</v>
      </c>
      <c r="E238" s="12">
        <v>1.6</v>
      </c>
      <c r="F238" s="12">
        <v>4.16</v>
      </c>
      <c r="G238" s="12">
        <v>11.84</v>
      </c>
      <c r="H238" s="12">
        <v>90.4</v>
      </c>
    </row>
    <row r="239" spans="1:8" ht="15.75" x14ac:dyDescent="0.2">
      <c r="A239" s="5" t="s">
        <v>99</v>
      </c>
      <c r="B239" s="6" t="s">
        <v>83</v>
      </c>
      <c r="C239" s="7" t="s">
        <v>109</v>
      </c>
      <c r="D239" s="7">
        <f>1.83+20.47</f>
        <v>22.299999999999997</v>
      </c>
      <c r="E239" s="7">
        <v>13.13</v>
      </c>
      <c r="F239" s="7">
        <v>12.2</v>
      </c>
      <c r="G239" s="7">
        <v>15.02</v>
      </c>
      <c r="H239" s="8">
        <v>220.8</v>
      </c>
    </row>
    <row r="240" spans="1:8" ht="15.75" x14ac:dyDescent="0.25">
      <c r="A240" s="56">
        <v>469</v>
      </c>
      <c r="B240" s="15" t="s">
        <v>23</v>
      </c>
      <c r="C240" s="4">
        <v>150</v>
      </c>
      <c r="D240" s="4">
        <v>15.34</v>
      </c>
      <c r="E240" s="29">
        <v>5.5</v>
      </c>
      <c r="F240" s="29">
        <v>4.8</v>
      </c>
      <c r="G240" s="29">
        <v>38.299999999999997</v>
      </c>
      <c r="H240" s="29">
        <v>191</v>
      </c>
    </row>
    <row r="241" spans="1:8" ht="15.75" x14ac:dyDescent="0.2">
      <c r="A241" s="5">
        <v>592</v>
      </c>
      <c r="B241" s="6" t="s">
        <v>49</v>
      </c>
      <c r="C241" s="7">
        <v>200</v>
      </c>
      <c r="D241" s="7">
        <v>10</v>
      </c>
      <c r="E241" s="7">
        <v>1</v>
      </c>
      <c r="F241" s="7">
        <v>0.2</v>
      </c>
      <c r="G241" s="7">
        <v>19.8</v>
      </c>
      <c r="H241" s="8">
        <v>86</v>
      </c>
    </row>
    <row r="242" spans="1:8" ht="15.75" x14ac:dyDescent="0.25">
      <c r="A242" s="9" t="s">
        <v>25</v>
      </c>
      <c r="B242" s="15" t="s">
        <v>1</v>
      </c>
      <c r="C242" s="4">
        <v>30</v>
      </c>
      <c r="D242" s="4">
        <v>1.86</v>
      </c>
      <c r="E242" s="23">
        <v>2.4</v>
      </c>
      <c r="F242" s="23">
        <v>0.5</v>
      </c>
      <c r="G242" s="23">
        <v>12</v>
      </c>
      <c r="H242" s="23">
        <v>66</v>
      </c>
    </row>
    <row r="243" spans="1:8" ht="15.75" x14ac:dyDescent="0.25">
      <c r="A243" s="9" t="s">
        <v>25</v>
      </c>
      <c r="B243" s="15" t="s">
        <v>8</v>
      </c>
      <c r="C243" s="4">
        <v>30</v>
      </c>
      <c r="D243" s="4">
        <v>1.8</v>
      </c>
      <c r="E243" s="23">
        <v>3.2</v>
      </c>
      <c r="F243" s="23">
        <v>1.4</v>
      </c>
      <c r="G243" s="23">
        <v>13.1</v>
      </c>
      <c r="H243" s="23">
        <v>82.2</v>
      </c>
    </row>
    <row r="244" spans="1:8" ht="15.75" x14ac:dyDescent="0.25">
      <c r="A244" s="14"/>
      <c r="B244" s="37"/>
      <c r="C244" s="17">
        <v>790</v>
      </c>
      <c r="D244" s="17">
        <f>SUM(D237:D243)</f>
        <v>63.86</v>
      </c>
      <c r="E244" s="17">
        <f>SUM(E237:E243)</f>
        <v>27.509999999999998</v>
      </c>
      <c r="F244" s="17">
        <f>SUM(F237:F243)</f>
        <v>25.979999999999997</v>
      </c>
      <c r="G244" s="17">
        <f>SUM(G237:G243)</f>
        <v>115.93999999999998</v>
      </c>
      <c r="H244" s="17">
        <f>SUM(H237:H243)</f>
        <v>776</v>
      </c>
    </row>
    <row r="245" spans="1:8" ht="15.75" x14ac:dyDescent="0.25">
      <c r="A245" s="14" t="s">
        <v>25</v>
      </c>
      <c r="B245" s="67" t="s">
        <v>121</v>
      </c>
      <c r="C245" s="25">
        <v>20</v>
      </c>
      <c r="D245" s="12">
        <v>10.85</v>
      </c>
      <c r="E245" s="22">
        <v>1.6</v>
      </c>
      <c r="F245" s="22">
        <v>2</v>
      </c>
      <c r="G245" s="25">
        <v>14.1</v>
      </c>
      <c r="H245" s="26">
        <v>88</v>
      </c>
    </row>
    <row r="246" spans="1:8" ht="15.75" x14ac:dyDescent="0.25">
      <c r="A246" s="14" t="s">
        <v>25</v>
      </c>
      <c r="B246" s="48" t="s">
        <v>123</v>
      </c>
      <c r="C246" s="12">
        <v>200</v>
      </c>
      <c r="D246" s="12">
        <v>20.73</v>
      </c>
      <c r="E246" s="12">
        <v>1</v>
      </c>
      <c r="F246" s="12">
        <v>0.2</v>
      </c>
      <c r="G246" s="12">
        <v>22.6</v>
      </c>
      <c r="H246" s="26">
        <v>72</v>
      </c>
    </row>
    <row r="247" spans="1:8" ht="15.75" x14ac:dyDescent="0.25">
      <c r="A247" s="14"/>
      <c r="B247" s="67"/>
      <c r="C247" s="63">
        <f>C244+C245+C246</f>
        <v>1010</v>
      </c>
      <c r="D247" s="17">
        <f>D245+D244+D246</f>
        <v>95.44</v>
      </c>
      <c r="E247" s="17">
        <f t="shared" ref="E247" si="71">E245+E244+E246</f>
        <v>30.11</v>
      </c>
      <c r="F247" s="17">
        <f t="shared" ref="F247" si="72">F245+F244+F246</f>
        <v>28.179999999999996</v>
      </c>
      <c r="G247" s="17">
        <f t="shared" ref="G247" si="73">G245+G244+G246</f>
        <v>152.63999999999999</v>
      </c>
      <c r="H247" s="17">
        <f t="shared" ref="H247" si="74">H245+H244+H246</f>
        <v>936</v>
      </c>
    </row>
    <row r="248" spans="1:8" ht="15.75" x14ac:dyDescent="0.25">
      <c r="A248" s="14"/>
      <c r="B248" s="37"/>
      <c r="C248" s="59"/>
      <c r="D248" s="59"/>
      <c r="E248" s="17"/>
      <c r="F248" s="17"/>
      <c r="G248" s="17"/>
      <c r="H248" s="18">
        <f>H247/2350</f>
        <v>0.39829787234042552</v>
      </c>
    </row>
    <row r="249" spans="1:8" ht="15.75" x14ac:dyDescent="0.25">
      <c r="A249" s="14"/>
      <c r="B249" s="69" t="s">
        <v>12</v>
      </c>
      <c r="C249" s="17">
        <f>C247+C234</f>
        <v>1750</v>
      </c>
      <c r="D249" s="17"/>
      <c r="E249" s="17">
        <f>E234+E247</f>
        <v>51.06</v>
      </c>
      <c r="F249" s="17">
        <f t="shared" ref="F249:H249" si="75">F234+F247</f>
        <v>46.949999999999989</v>
      </c>
      <c r="G249" s="17">
        <f t="shared" si="75"/>
        <v>272.68999999999994</v>
      </c>
      <c r="H249" s="17">
        <f t="shared" si="75"/>
        <v>1691</v>
      </c>
    </row>
    <row r="250" spans="1:8" ht="15.75" x14ac:dyDescent="0.25">
      <c r="A250" s="14"/>
      <c r="B250" s="69"/>
      <c r="C250" s="17"/>
      <c r="D250" s="17"/>
      <c r="E250" s="17"/>
      <c r="F250" s="17"/>
      <c r="G250" s="17"/>
      <c r="H250" s="18">
        <f>H249/2350</f>
        <v>0.71957446808510639</v>
      </c>
    </row>
    <row r="251" spans="1:8" ht="15.75" x14ac:dyDescent="0.2">
      <c r="A251" s="74" t="s">
        <v>35</v>
      </c>
      <c r="B251" s="74"/>
      <c r="C251" s="74"/>
      <c r="D251" s="74"/>
      <c r="E251" s="74"/>
      <c r="F251" s="74"/>
      <c r="G251" s="74"/>
      <c r="H251" s="74"/>
    </row>
    <row r="252" spans="1:8" ht="15.75" x14ac:dyDescent="0.2">
      <c r="A252" s="75" t="s">
        <v>16</v>
      </c>
      <c r="B252" s="75"/>
      <c r="C252" s="75"/>
      <c r="D252" s="75"/>
      <c r="E252" s="75"/>
      <c r="F252" s="75"/>
      <c r="G252" s="75"/>
      <c r="H252" s="75"/>
    </row>
    <row r="253" spans="1:8" ht="15.75" x14ac:dyDescent="0.2">
      <c r="A253" s="56">
        <v>173</v>
      </c>
      <c r="B253" s="66" t="s">
        <v>76</v>
      </c>
      <c r="C253" s="22" t="s">
        <v>37</v>
      </c>
      <c r="D253" s="22">
        <f>1.83+26.39</f>
        <v>28.22</v>
      </c>
      <c r="E253" s="22">
        <v>6.7</v>
      </c>
      <c r="F253" s="22">
        <v>7.9</v>
      </c>
      <c r="G253" s="22">
        <v>41.7</v>
      </c>
      <c r="H253" s="22">
        <v>224</v>
      </c>
    </row>
    <row r="254" spans="1:8" ht="15.75" x14ac:dyDescent="0.25">
      <c r="A254" s="2">
        <v>14</v>
      </c>
      <c r="B254" s="3" t="s">
        <v>2</v>
      </c>
      <c r="C254" s="4">
        <v>10</v>
      </c>
      <c r="D254" s="4">
        <v>11</v>
      </c>
      <c r="E254" s="4">
        <v>0.1</v>
      </c>
      <c r="F254" s="4">
        <v>7.2</v>
      </c>
      <c r="G254" s="4">
        <v>0.13</v>
      </c>
      <c r="H254" s="4">
        <v>65.72</v>
      </c>
    </row>
    <row r="255" spans="1:8" ht="15.75" x14ac:dyDescent="0.25">
      <c r="A255" s="56">
        <v>382</v>
      </c>
      <c r="B255" s="10" t="s">
        <v>13</v>
      </c>
      <c r="C255" s="4">
        <v>200</v>
      </c>
      <c r="D255" s="4">
        <v>8.86</v>
      </c>
      <c r="E255" s="4">
        <v>2.9</v>
      </c>
      <c r="F255" s="4">
        <v>2.5</v>
      </c>
      <c r="G255" s="4">
        <v>24.8</v>
      </c>
      <c r="H255" s="4">
        <v>134</v>
      </c>
    </row>
    <row r="256" spans="1:8" ht="15.75" x14ac:dyDescent="0.25">
      <c r="A256" s="9" t="s">
        <v>25</v>
      </c>
      <c r="B256" s="3" t="s">
        <v>18</v>
      </c>
      <c r="C256" s="4">
        <v>30</v>
      </c>
      <c r="D256" s="4">
        <v>2.85</v>
      </c>
      <c r="E256" s="4">
        <v>1.95</v>
      </c>
      <c r="F256" s="4">
        <v>0.6</v>
      </c>
      <c r="G256" s="4">
        <v>13.8</v>
      </c>
      <c r="H256" s="4">
        <v>69</v>
      </c>
    </row>
    <row r="257" spans="1:8" ht="15.75" x14ac:dyDescent="0.25">
      <c r="A257" s="9"/>
      <c r="B257" s="10" t="s">
        <v>42</v>
      </c>
      <c r="C257" s="25">
        <v>100</v>
      </c>
      <c r="D257" s="25">
        <v>12.93</v>
      </c>
      <c r="E257" s="22">
        <v>0.4</v>
      </c>
      <c r="F257" s="22">
        <v>0.4</v>
      </c>
      <c r="G257" s="25">
        <v>9.8000000000000007</v>
      </c>
      <c r="H257" s="26">
        <v>47</v>
      </c>
    </row>
    <row r="258" spans="1:8" ht="15.75" x14ac:dyDescent="0.25">
      <c r="A258" s="14"/>
      <c r="B258" s="67"/>
      <c r="C258" s="17">
        <v>545</v>
      </c>
      <c r="D258" s="17">
        <f>SUM(D253:D257)</f>
        <v>63.86</v>
      </c>
      <c r="E258" s="17">
        <f>SUM(E253:E257)</f>
        <v>12.049999999999999</v>
      </c>
      <c r="F258" s="17">
        <f>SUM(F253:F257)</f>
        <v>18.600000000000001</v>
      </c>
      <c r="G258" s="17">
        <f>SUM(G253:G257)</f>
        <v>90.23</v>
      </c>
      <c r="H258" s="17">
        <f>SUM(H253:H257)</f>
        <v>539.72</v>
      </c>
    </row>
    <row r="259" spans="1:8" ht="15.75" x14ac:dyDescent="0.25">
      <c r="A259" s="14" t="s">
        <v>25</v>
      </c>
      <c r="B259" s="67" t="s">
        <v>122</v>
      </c>
      <c r="C259" s="25">
        <v>20</v>
      </c>
      <c r="D259" s="12">
        <v>10.85</v>
      </c>
      <c r="E259" s="22">
        <v>1.6</v>
      </c>
      <c r="F259" s="22">
        <v>2</v>
      </c>
      <c r="G259" s="25">
        <v>14.1</v>
      </c>
      <c r="H259" s="26">
        <v>88</v>
      </c>
    </row>
    <row r="260" spans="1:8" ht="15.75" x14ac:dyDescent="0.25">
      <c r="A260" s="14" t="s">
        <v>25</v>
      </c>
      <c r="B260" s="48" t="s">
        <v>123</v>
      </c>
      <c r="C260" s="12">
        <v>200</v>
      </c>
      <c r="D260" s="12">
        <v>20.73</v>
      </c>
      <c r="E260" s="12">
        <v>1</v>
      </c>
      <c r="F260" s="12">
        <v>0.2</v>
      </c>
      <c r="G260" s="12">
        <v>22.6</v>
      </c>
      <c r="H260" s="26">
        <v>72</v>
      </c>
    </row>
    <row r="261" spans="1:8" ht="15.75" x14ac:dyDescent="0.25">
      <c r="A261" s="14"/>
      <c r="B261" s="67"/>
      <c r="C261" s="63">
        <f>C258+C259+C260</f>
        <v>765</v>
      </c>
      <c r="D261" s="17">
        <f>D259+D258+D260</f>
        <v>95.44</v>
      </c>
      <c r="E261" s="17">
        <f t="shared" ref="E261" si="76">E259+E258+E260</f>
        <v>14.649999999999999</v>
      </c>
      <c r="F261" s="17">
        <f t="shared" ref="F261" si="77">F259+F258+F260</f>
        <v>20.8</v>
      </c>
      <c r="G261" s="17">
        <f t="shared" ref="G261" si="78">G259+G258+G260</f>
        <v>126.93</v>
      </c>
      <c r="H261" s="17">
        <f t="shared" ref="H261" si="79">H259+H258+H260</f>
        <v>699.72</v>
      </c>
    </row>
    <row r="262" spans="1:8" ht="15.75" x14ac:dyDescent="0.25">
      <c r="A262" s="14"/>
      <c r="B262" s="67"/>
      <c r="C262" s="25"/>
      <c r="D262" s="17"/>
      <c r="E262" s="60"/>
      <c r="F262" s="60"/>
      <c r="G262" s="60"/>
      <c r="H262" s="61">
        <f>H261/2350</f>
        <v>0.29775319148936169</v>
      </c>
    </row>
    <row r="263" spans="1:8" ht="15.75" x14ac:dyDescent="0.2">
      <c r="A263" s="75" t="s">
        <v>15</v>
      </c>
      <c r="B263" s="75"/>
      <c r="C263" s="75"/>
      <c r="D263" s="75"/>
      <c r="E263" s="75"/>
      <c r="F263" s="75"/>
      <c r="G263" s="75"/>
      <c r="H263" s="75"/>
    </row>
    <row r="264" spans="1:8" ht="15.75" x14ac:dyDescent="0.2">
      <c r="A264" s="5">
        <v>43</v>
      </c>
      <c r="B264" s="6" t="s">
        <v>51</v>
      </c>
      <c r="C264" s="7">
        <v>60</v>
      </c>
      <c r="D264" s="7">
        <v>6.86</v>
      </c>
      <c r="E264" s="7">
        <v>0.72</v>
      </c>
      <c r="F264" s="7">
        <v>4.17</v>
      </c>
      <c r="G264" s="7">
        <v>5.77</v>
      </c>
      <c r="H264" s="7">
        <v>62.1</v>
      </c>
    </row>
    <row r="265" spans="1:8" ht="15.75" x14ac:dyDescent="0.2">
      <c r="A265" s="56">
        <v>108</v>
      </c>
      <c r="B265" s="35" t="s">
        <v>75</v>
      </c>
      <c r="C265" s="36">
        <v>200</v>
      </c>
      <c r="D265" s="36">
        <v>10.56</v>
      </c>
      <c r="E265" s="22">
        <v>1.6</v>
      </c>
      <c r="F265" s="22">
        <v>2.4</v>
      </c>
      <c r="G265" s="22">
        <v>16.600000000000001</v>
      </c>
      <c r="H265" s="22">
        <v>74.64</v>
      </c>
    </row>
    <row r="266" spans="1:8" ht="15.75" x14ac:dyDescent="0.2">
      <c r="A266" s="56">
        <v>412</v>
      </c>
      <c r="B266" s="66" t="s">
        <v>47</v>
      </c>
      <c r="C266" s="22" t="s">
        <v>110</v>
      </c>
      <c r="D266" s="22">
        <f>1.83+19.33</f>
        <v>21.159999999999997</v>
      </c>
      <c r="E266" s="22">
        <v>7.9</v>
      </c>
      <c r="F266" s="22">
        <v>13.1</v>
      </c>
      <c r="G266" s="22">
        <v>14.3</v>
      </c>
      <c r="H266" s="22">
        <v>144</v>
      </c>
    </row>
    <row r="267" spans="1:8" ht="15.75" x14ac:dyDescent="0.25">
      <c r="A267" s="56">
        <v>198</v>
      </c>
      <c r="B267" s="10" t="s">
        <v>72</v>
      </c>
      <c r="C267" s="22">
        <v>150</v>
      </c>
      <c r="D267" s="22">
        <v>11.62</v>
      </c>
      <c r="E267" s="44">
        <v>9.6</v>
      </c>
      <c r="F267" s="44">
        <v>0.8</v>
      </c>
      <c r="G267" s="44">
        <v>29.6</v>
      </c>
      <c r="H267" s="30">
        <v>227</v>
      </c>
    </row>
    <row r="268" spans="1:8" ht="15.75" x14ac:dyDescent="0.25">
      <c r="A268" s="9">
        <v>699</v>
      </c>
      <c r="B268" s="15" t="s">
        <v>68</v>
      </c>
      <c r="C268" s="4">
        <v>200</v>
      </c>
      <c r="D268" s="4">
        <v>10</v>
      </c>
      <c r="E268" s="23">
        <v>0.2</v>
      </c>
      <c r="F268" s="23"/>
      <c r="G268" s="23">
        <v>25.7</v>
      </c>
      <c r="H268" s="23">
        <v>104</v>
      </c>
    </row>
    <row r="269" spans="1:8" ht="15.75" x14ac:dyDescent="0.25">
      <c r="A269" s="9" t="s">
        <v>25</v>
      </c>
      <c r="B269" s="15" t="s">
        <v>1</v>
      </c>
      <c r="C269" s="4">
        <v>30</v>
      </c>
      <c r="D269" s="4">
        <v>1.86</v>
      </c>
      <c r="E269" s="23">
        <v>2.4</v>
      </c>
      <c r="F269" s="23">
        <v>0.5</v>
      </c>
      <c r="G269" s="23">
        <v>12</v>
      </c>
      <c r="H269" s="23">
        <v>66</v>
      </c>
    </row>
    <row r="270" spans="1:8" ht="15.75" x14ac:dyDescent="0.25">
      <c r="A270" s="9" t="s">
        <v>25</v>
      </c>
      <c r="B270" s="15" t="s">
        <v>8</v>
      </c>
      <c r="C270" s="4">
        <v>30</v>
      </c>
      <c r="D270" s="4">
        <v>1.8</v>
      </c>
      <c r="E270" s="23">
        <v>3.2</v>
      </c>
      <c r="F270" s="23">
        <v>1.4</v>
      </c>
      <c r="G270" s="23">
        <v>13.1</v>
      </c>
      <c r="H270" s="23">
        <v>82.2</v>
      </c>
    </row>
    <row r="271" spans="1:8" ht="15.75" x14ac:dyDescent="0.25">
      <c r="A271" s="14"/>
      <c r="B271" s="37"/>
      <c r="C271" s="17">
        <v>800</v>
      </c>
      <c r="D271" s="17">
        <f>SUM(D264:D270)</f>
        <v>63.859999999999992</v>
      </c>
      <c r="E271" s="17">
        <f>SUM(E264:E270)</f>
        <v>25.619999999999997</v>
      </c>
      <c r="F271" s="17">
        <f>SUM(F264:F270)</f>
        <v>22.37</v>
      </c>
      <c r="G271" s="17">
        <f>SUM(G264:G270)</f>
        <v>117.07000000000001</v>
      </c>
      <c r="H271" s="24">
        <f>SUM(H264:H270)</f>
        <v>759.94</v>
      </c>
    </row>
    <row r="272" spans="1:8" ht="15.75" x14ac:dyDescent="0.25">
      <c r="A272" s="14" t="s">
        <v>25</v>
      </c>
      <c r="B272" s="67" t="s">
        <v>121</v>
      </c>
      <c r="C272" s="25">
        <v>20</v>
      </c>
      <c r="D272" s="12">
        <v>10.85</v>
      </c>
      <c r="E272" s="22">
        <v>1.6</v>
      </c>
      <c r="F272" s="22">
        <v>2</v>
      </c>
      <c r="G272" s="25">
        <v>14.1</v>
      </c>
      <c r="H272" s="26">
        <v>88</v>
      </c>
    </row>
    <row r="273" spans="1:8" ht="15.75" x14ac:dyDescent="0.25">
      <c r="A273" s="14" t="s">
        <v>25</v>
      </c>
      <c r="B273" s="48" t="s">
        <v>123</v>
      </c>
      <c r="C273" s="12">
        <v>200</v>
      </c>
      <c r="D273" s="12">
        <v>20.73</v>
      </c>
      <c r="E273" s="12">
        <v>1</v>
      </c>
      <c r="F273" s="12">
        <v>0.2</v>
      </c>
      <c r="G273" s="12">
        <v>22.6</v>
      </c>
      <c r="H273" s="26">
        <v>72</v>
      </c>
    </row>
    <row r="274" spans="1:8" ht="15.75" x14ac:dyDescent="0.25">
      <c r="A274" s="14"/>
      <c r="B274" s="67"/>
      <c r="C274" s="63">
        <f>C271+C272+C273</f>
        <v>1020</v>
      </c>
      <c r="D274" s="17">
        <f>D272+D271+D273</f>
        <v>95.44</v>
      </c>
      <c r="E274" s="17">
        <f t="shared" ref="E274" si="80">E272+E271+E273</f>
        <v>28.22</v>
      </c>
      <c r="F274" s="17">
        <f t="shared" ref="F274" si="81">F272+F271+F273</f>
        <v>24.57</v>
      </c>
      <c r="G274" s="17">
        <f t="shared" ref="G274" si="82">G272+G271+G273</f>
        <v>153.77000000000001</v>
      </c>
      <c r="H274" s="17">
        <f t="shared" ref="H274" si="83">H272+H271+H273</f>
        <v>919.94</v>
      </c>
    </row>
    <row r="275" spans="1:8" ht="15.75" x14ac:dyDescent="0.25">
      <c r="A275" s="14"/>
      <c r="B275" s="37"/>
      <c r="C275" s="59"/>
      <c r="D275" s="59"/>
      <c r="E275" s="17"/>
      <c r="F275" s="17"/>
      <c r="G275" s="17"/>
      <c r="H275" s="18">
        <f>H274/2350</f>
        <v>0.39146382978723404</v>
      </c>
    </row>
    <row r="276" spans="1:8" ht="15.75" x14ac:dyDescent="0.25">
      <c r="A276" s="14"/>
      <c r="B276" s="69" t="s">
        <v>12</v>
      </c>
      <c r="C276" s="17">
        <f>C274+C261</f>
        <v>1785</v>
      </c>
      <c r="D276" s="17"/>
      <c r="E276" s="17">
        <f>E261+E274</f>
        <v>42.87</v>
      </c>
      <c r="F276" s="17">
        <f t="shared" ref="F276:H276" si="84">F261+F274</f>
        <v>45.370000000000005</v>
      </c>
      <c r="G276" s="17">
        <f t="shared" si="84"/>
        <v>280.70000000000005</v>
      </c>
      <c r="H276" s="17">
        <f t="shared" si="84"/>
        <v>1619.66</v>
      </c>
    </row>
    <row r="277" spans="1:8" ht="15.75" x14ac:dyDescent="0.25">
      <c r="A277" s="14"/>
      <c r="B277" s="69"/>
      <c r="C277" s="17"/>
      <c r="D277" s="17"/>
      <c r="E277" s="17"/>
      <c r="F277" s="17"/>
      <c r="G277" s="17"/>
      <c r="H277" s="18">
        <f>H276/2350</f>
        <v>0.68921702127659579</v>
      </c>
    </row>
    <row r="278" spans="1:8" ht="15.75" x14ac:dyDescent="0.25">
      <c r="A278" s="14"/>
      <c r="B278" s="69"/>
      <c r="C278" s="16"/>
      <c r="D278" s="16"/>
      <c r="E278" s="16"/>
      <c r="F278" s="16"/>
      <c r="G278" s="16"/>
      <c r="H278" s="16"/>
    </row>
    <row r="279" spans="1:8" ht="20.25" x14ac:dyDescent="0.3">
      <c r="A279" s="90" t="s">
        <v>78</v>
      </c>
      <c r="B279" s="90"/>
      <c r="C279" s="90"/>
      <c r="D279" s="90"/>
      <c r="E279" s="90"/>
      <c r="F279" s="90"/>
      <c r="G279" s="90"/>
      <c r="H279" s="90"/>
    </row>
    <row r="280" spans="1:8" ht="20.25" x14ac:dyDescent="0.3">
      <c r="A280" s="84" t="s">
        <v>14</v>
      </c>
      <c r="B280" s="84"/>
      <c r="C280" s="40">
        <f>(C261+C234+C207+C180+C151+C125+C98+C72+C46+C20)/10</f>
        <v>740</v>
      </c>
      <c r="D280" s="40"/>
      <c r="E280" s="41">
        <f>(E261+E234+E207+E180+E151+E125+E98+E72+E46+E20)/10</f>
        <v>20.547000000000001</v>
      </c>
      <c r="F280" s="41">
        <f t="shared" ref="F280:H280" si="85">(F261+F234+F207+F180+F151+F125+F98+F72+F46+F20)/10</f>
        <v>22.252000000000002</v>
      </c>
      <c r="G280" s="41">
        <f t="shared" si="85"/>
        <v>114.06499999999998</v>
      </c>
      <c r="H280" s="41">
        <f t="shared" si="85"/>
        <v>711.66800000000012</v>
      </c>
    </row>
    <row r="281" spans="1:8" ht="20.25" x14ac:dyDescent="0.3">
      <c r="A281" s="85" t="s">
        <v>94</v>
      </c>
      <c r="B281" s="86"/>
      <c r="C281" s="40"/>
      <c r="D281" s="40"/>
      <c r="E281" s="40"/>
      <c r="F281" s="40"/>
      <c r="G281" s="40"/>
      <c r="H281" s="45">
        <f>H280/2350</f>
        <v>0.30283744680851071</v>
      </c>
    </row>
    <row r="282" spans="1:8" ht="20.25" x14ac:dyDescent="0.3">
      <c r="A282" s="84" t="s">
        <v>15</v>
      </c>
      <c r="B282" s="84"/>
      <c r="C282" s="47">
        <f>(C274+C247+C220+C193+C164+C138+C110+C84+C59+C33)/10</f>
        <v>1005.5</v>
      </c>
      <c r="D282" s="47"/>
      <c r="E282" s="41">
        <f>(E274+E247+E220+E193+E164+E138+E110+E84+E59+E33)/10</f>
        <v>29.661000000000001</v>
      </c>
      <c r="F282" s="41">
        <f>(F274+F247+F220+F193+F164+F138+F110+F84+F59+F33)/10</f>
        <v>28.117000000000001</v>
      </c>
      <c r="G282" s="41">
        <f t="shared" ref="G282:H282" si="86">(G274+G247+G220+G193+G164+G138+G110+G84+G59+G33)/10</f>
        <v>148.49399999999997</v>
      </c>
      <c r="H282" s="41">
        <f t="shared" si="86"/>
        <v>951.85900000000004</v>
      </c>
    </row>
    <row r="283" spans="1:8" ht="20.25" x14ac:dyDescent="0.3">
      <c r="A283" s="85" t="s">
        <v>95</v>
      </c>
      <c r="B283" s="86"/>
      <c r="C283" s="40"/>
      <c r="D283" s="40"/>
      <c r="E283" s="41"/>
      <c r="F283" s="41"/>
      <c r="G283" s="41"/>
      <c r="H283" s="45">
        <f>H282/2350</f>
        <v>0.40504638297872342</v>
      </c>
    </row>
    <row r="284" spans="1:8" ht="20.25" x14ac:dyDescent="0.3">
      <c r="A284" s="84" t="s">
        <v>79</v>
      </c>
      <c r="B284" s="84"/>
      <c r="C284" s="47">
        <f>(C276+C249+C222+C195+C166+C140+C112+C86+C61+C35)/10</f>
        <v>1745.5</v>
      </c>
      <c r="D284" s="40"/>
      <c r="E284" s="41">
        <f>(E276+E249+E222+E195+E166+E140+E112+E86+E61+E35)/10</f>
        <v>50.208000000000006</v>
      </c>
      <c r="F284" s="41">
        <f>(F276+F249+F222+F195+F166+F140+F112+F86+F61+F35)/10</f>
        <v>50.369</v>
      </c>
      <c r="G284" s="41">
        <f>(G276+G249+G222+G195+G166+G140+G112+G86+G61+G35)/10</f>
        <v>262.55900000000003</v>
      </c>
      <c r="H284" s="42">
        <f>(H276+H249+H222+H195+H166+H140+H112+H86+H61+H35)/10</f>
        <v>1663.527</v>
      </c>
    </row>
    <row r="285" spans="1:8" ht="20.25" x14ac:dyDescent="0.3">
      <c r="A285" s="85" t="s">
        <v>96</v>
      </c>
      <c r="B285" s="86"/>
      <c r="C285" s="43"/>
      <c r="D285" s="43"/>
      <c r="E285" s="46"/>
      <c r="F285" s="46"/>
      <c r="G285" s="46"/>
      <c r="H285" s="45">
        <f>H284/2350</f>
        <v>0.70788382978723408</v>
      </c>
    </row>
  </sheetData>
  <mergeCells count="48">
    <mergeCell ref="A284:B284"/>
    <mergeCell ref="A285:B285"/>
    <mergeCell ref="D5:D8"/>
    <mergeCell ref="A279:H279"/>
    <mergeCell ref="A280:B280"/>
    <mergeCell ref="A281:B281"/>
    <mergeCell ref="A282:B282"/>
    <mergeCell ref="A283:B283"/>
    <mergeCell ref="A224:H224"/>
    <mergeCell ref="A225:H225"/>
    <mergeCell ref="A236:H236"/>
    <mergeCell ref="A251:H251"/>
    <mergeCell ref="A252:H252"/>
    <mergeCell ref="A263:H263"/>
    <mergeCell ref="A168:H168"/>
    <mergeCell ref="A169:H169"/>
    <mergeCell ref="A182:H182"/>
    <mergeCell ref="A197:H197"/>
    <mergeCell ref="A198:H198"/>
    <mergeCell ref="A209:H209"/>
    <mergeCell ref="A153:H153"/>
    <mergeCell ref="A22:H22"/>
    <mergeCell ref="A142:H142"/>
    <mergeCell ref="A63:H63"/>
    <mergeCell ref="A64:H64"/>
    <mergeCell ref="A74:H74"/>
    <mergeCell ref="A88:H88"/>
    <mergeCell ref="A89:H89"/>
    <mergeCell ref="A100:H100"/>
    <mergeCell ref="A114:H114"/>
    <mergeCell ref="A115:H115"/>
    <mergeCell ref="A127:H127"/>
    <mergeCell ref="A37:H37"/>
    <mergeCell ref="A38:H38"/>
    <mergeCell ref="A143:H143"/>
    <mergeCell ref="A48:H48"/>
    <mergeCell ref="A2:H2"/>
    <mergeCell ref="A4:A8"/>
    <mergeCell ref="B4:B8"/>
    <mergeCell ref="C4:H4"/>
    <mergeCell ref="C5:C8"/>
    <mergeCell ref="E5:G5"/>
    <mergeCell ref="H5:H8"/>
    <mergeCell ref="E6:E8"/>
    <mergeCell ref="F6:F8"/>
    <mergeCell ref="G6:G8"/>
    <mergeCell ref="A9:H9"/>
    <mergeCell ref="A10:H10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rowBreaks count="4" manualBreakCount="4">
    <brk id="62" max="16383" man="1"/>
    <brk id="113" max="16383" man="1"/>
    <brk id="167" max="16383" man="1"/>
    <brk id="2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титул лист</vt:lpstr>
      <vt:lpstr>от 7-12лет измен 94,55</vt:lpstr>
      <vt:lpstr>'титул лист'!Область_печати</vt:lpstr>
    </vt:vector>
  </TitlesOfParts>
  <Company>Организация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Лысенко</dc:creator>
  <cp:lastModifiedBy>USER</cp:lastModifiedBy>
  <cp:lastPrinted>2023-11-07T04:54:51Z</cp:lastPrinted>
  <dcterms:created xsi:type="dcterms:W3CDTF">2017-07-26T06:10:42Z</dcterms:created>
  <dcterms:modified xsi:type="dcterms:W3CDTF">2023-11-07T04:56:24Z</dcterms:modified>
</cp:coreProperties>
</file>